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bookViews>
  <sheets>
    <sheet name="Rebate Amount Info" sheetId="3" r:id="rId1"/>
    <sheet name="Expenses" sheetId="4" r:id="rId2"/>
    <sheet name="16 Closing Rev" sheetId="2" r:id="rId3"/>
  </sheets>
  <externalReferences>
    <externalReference r:id="rId4"/>
    <externalReference r:id="rId5"/>
  </externalReferences>
  <definedNames>
    <definedName name="Recover">[1]Macro1!$A$172</definedName>
    <definedName name="TableName">"Dummy"</definedName>
  </definedNames>
  <calcPr calcId="162913"/>
</workbook>
</file>

<file path=xl/calcChain.xml><?xml version="1.0" encoding="utf-8"?>
<calcChain xmlns="http://schemas.openxmlformats.org/spreadsheetml/2006/main">
  <c r="F27" i="2" l="1"/>
  <c r="D26" i="2"/>
  <c r="H26" i="2" s="1"/>
  <c r="A26" i="2"/>
  <c r="B26" i="2" s="1"/>
  <c r="D25" i="2"/>
  <c r="H25" i="2" s="1"/>
  <c r="A25" i="2"/>
  <c r="B25" i="2" s="1"/>
  <c r="D24" i="2"/>
  <c r="H24" i="2" s="1"/>
  <c r="A24" i="2"/>
  <c r="B24" i="2" s="1"/>
  <c r="D23" i="2"/>
  <c r="H23" i="2" s="1"/>
  <c r="A23" i="2"/>
  <c r="B23" i="2" s="1"/>
  <c r="D22" i="2"/>
  <c r="H22" i="2" s="1"/>
  <c r="A22" i="2"/>
  <c r="B22" i="2" s="1"/>
  <c r="D21" i="2"/>
  <c r="H21" i="2" s="1"/>
  <c r="A21" i="2"/>
  <c r="B21" i="2" s="1"/>
  <c r="D20" i="2"/>
  <c r="H20" i="2" s="1"/>
  <c r="A20" i="2"/>
  <c r="B20" i="2" s="1"/>
  <c r="F19" i="2"/>
  <c r="I11" i="2" s="1"/>
  <c r="D18" i="2"/>
  <c r="H18" i="2" s="1"/>
  <c r="B18" i="2"/>
  <c r="A18" i="2"/>
  <c r="D17" i="2"/>
  <c r="H17" i="2" s="1"/>
  <c r="B17" i="2"/>
  <c r="A17" i="2"/>
  <c r="D16" i="2"/>
  <c r="H16" i="2" s="1"/>
  <c r="B16" i="2"/>
  <c r="A16" i="2"/>
  <c r="D15" i="2"/>
  <c r="H15" i="2" s="1"/>
  <c r="B15" i="2"/>
  <c r="A15" i="2"/>
  <c r="D14" i="2"/>
  <c r="H14" i="2" s="1"/>
  <c r="B14" i="2"/>
  <c r="A14" i="2"/>
  <c r="D13" i="2"/>
  <c r="H13" i="2" s="1"/>
  <c r="B13" i="2"/>
  <c r="A13" i="2"/>
  <c r="D12" i="2"/>
  <c r="H12" i="2" s="1"/>
  <c r="B12" i="2"/>
  <c r="A12" i="2"/>
  <c r="D11" i="2"/>
  <c r="H11" i="2" s="1"/>
  <c r="A11" i="2"/>
  <c r="B11" i="2" s="1"/>
  <c r="D10" i="2"/>
  <c r="H10" i="2" s="1"/>
  <c r="A10" i="2"/>
  <c r="B10" i="2" s="1"/>
  <c r="H9" i="2"/>
  <c r="D9" i="2"/>
  <c r="A9" i="2"/>
  <c r="B9" i="2" s="1"/>
  <c r="F8" i="2"/>
  <c r="D7" i="2"/>
  <c r="H7" i="2" s="1"/>
  <c r="A7" i="2"/>
  <c r="B7" i="2" s="1"/>
  <c r="D6" i="2"/>
  <c r="H6" i="2" s="1"/>
  <c r="A6" i="2"/>
  <c r="B6" i="2" s="1"/>
  <c r="D5" i="2"/>
  <c r="H5" i="2" s="1"/>
  <c r="A5" i="2"/>
  <c r="B5" i="2" s="1"/>
  <c r="D4" i="2"/>
  <c r="H4" i="2" s="1"/>
  <c r="A4" i="2"/>
  <c r="B4" i="2" s="1"/>
  <c r="D3" i="2"/>
  <c r="H3" i="2" s="1"/>
  <c r="A3" i="2"/>
  <c r="B3" i="2" s="1"/>
  <c r="D2" i="2"/>
  <c r="H2" i="2" s="1"/>
  <c r="A2" i="2"/>
  <c r="B2" i="2" s="1"/>
  <c r="F28" i="2" l="1"/>
  <c r="I9" i="2"/>
  <c r="J5" i="3" l="1"/>
  <c r="M5" i="3" s="1"/>
  <c r="J3" i="3"/>
  <c r="M4" i="3" s="1"/>
  <c r="M3" i="3" l="1"/>
</calcChain>
</file>

<file path=xl/sharedStrings.xml><?xml version="1.0" encoding="utf-8"?>
<sst xmlns="http://schemas.openxmlformats.org/spreadsheetml/2006/main" count="3001" uniqueCount="309">
  <si>
    <t>AGENCY</t>
  </si>
  <si>
    <t>↓</t>
  </si>
  <si>
    <t>Client ID</t>
  </si>
  <si>
    <t>Billing Type</t>
  </si>
  <si>
    <t>Type</t>
  </si>
  <si>
    <t>Company #</t>
  </si>
  <si>
    <t>Name</t>
  </si>
  <si>
    <t>Total Rebate Due (incl. GI)</t>
  </si>
  <si>
    <t>STATE OF NEVADA--TRAVEL CARD</t>
  </si>
  <si>
    <t>Corporate</t>
  </si>
  <si>
    <t>CTA</t>
  </si>
  <si>
    <t>658 TRAFFIC SAFETY</t>
  </si>
  <si>
    <t>4727</t>
  </si>
  <si>
    <t>HIGHWAY FUND</t>
  </si>
  <si>
    <t>→</t>
  </si>
  <si>
    <t>STATE OF NEVADA--CORP COMBINED</t>
  </si>
  <si>
    <t>Individual</t>
  </si>
  <si>
    <t>ICL</t>
  </si>
  <si>
    <t>658 TRAFFIC SAFETY IL</t>
  </si>
  <si>
    <t>8844</t>
  </si>
  <si>
    <t>GENERAL FUND</t>
  </si>
  <si>
    <t>Account 
last 4</t>
  </si>
  <si>
    <t>Expense
Detail %</t>
  </si>
  <si>
    <t>Budget
Account</t>
  </si>
  <si>
    <t>Amt of
Rebate by Expense %</t>
  </si>
  <si>
    <t>Distribution
%</t>
  </si>
  <si>
    <t>Rebate Amount
Being Distributed to:</t>
  </si>
  <si>
    <t>Amt of
Distribution</t>
  </si>
  <si>
    <t xml:space="preserve">   </t>
  </si>
  <si>
    <t>Transaction Number</t>
  </si>
  <si>
    <t>Fund</t>
  </si>
  <si>
    <t>Agency</t>
  </si>
  <si>
    <t>Org Code</t>
  </si>
  <si>
    <t>Sub Org</t>
  </si>
  <si>
    <t>Budget Account Code</t>
  </si>
  <si>
    <t>Cat</t>
  </si>
  <si>
    <t>Activity Code</t>
  </si>
  <si>
    <t>Function</t>
  </si>
  <si>
    <t>Job No.</t>
  </si>
  <si>
    <t>Object Code</t>
  </si>
  <si>
    <t>Dollar Amount</t>
  </si>
  <si>
    <t>Vendor Number</t>
  </si>
  <si>
    <t>Vendor Name</t>
  </si>
  <si>
    <t>Line Description</t>
  </si>
  <si>
    <t>Acceptance Date</t>
  </si>
  <si>
    <t>Account Type</t>
  </si>
  <si>
    <t>TC658041601</t>
  </si>
  <si>
    <t>101</t>
  </si>
  <si>
    <t>658</t>
  </si>
  <si>
    <t>0000</t>
  </si>
  <si>
    <t>-</t>
  </si>
  <si>
    <t>4688</t>
  </si>
  <si>
    <t>27</t>
  </si>
  <si>
    <t>2060015</t>
  </si>
  <si>
    <t>6250</t>
  </si>
  <si>
    <t>T81090039</t>
  </si>
  <si>
    <t xml:space="preserve">FIA CARD SERVICES NA          </t>
  </si>
  <si>
    <t>SOUTHWES  5262175833957 - P</t>
  </si>
  <si>
    <t>22</t>
  </si>
  <si>
    <t>TC658069601</t>
  </si>
  <si>
    <t>13</t>
  </si>
  <si>
    <t>2061614C</t>
  </si>
  <si>
    <t>7750</t>
  </si>
  <si>
    <t>SOUTHWES  5260684123267 - P</t>
  </si>
  <si>
    <t>SOUTHWES  5262184430899 - P</t>
  </si>
  <si>
    <t>25</t>
  </si>
  <si>
    <t>2061615B</t>
  </si>
  <si>
    <t>SOUTHWES  5262178614872 - P</t>
  </si>
  <si>
    <t>SOUTHWES  5262178612826 - P</t>
  </si>
  <si>
    <t>28</t>
  </si>
  <si>
    <t>2061615D</t>
  </si>
  <si>
    <t>7760</t>
  </si>
  <si>
    <t>SOUTHWES  5262178350351 - P</t>
  </si>
  <si>
    <t>6150</t>
  </si>
  <si>
    <t>SOUTHWES  5262177939463 - P</t>
  </si>
  <si>
    <t>SOUTHWES  5262177942197 - P</t>
  </si>
  <si>
    <t>SOUTHWES  5262182357757 - P</t>
  </si>
  <si>
    <t>SOUTHWES  5262182361403 - P</t>
  </si>
  <si>
    <t>SOUTHWES  5262182291118 - P</t>
  </si>
  <si>
    <t>SOUTHWES  5262182294898 - C</t>
  </si>
  <si>
    <t>BA650100601</t>
  </si>
  <si>
    <t>41</t>
  </si>
  <si>
    <t>2020514</t>
  </si>
  <si>
    <t>7220</t>
  </si>
  <si>
    <t>DNH GODADDY.COM - Purchase</t>
  </si>
  <si>
    <t>TC658100601</t>
  </si>
  <si>
    <t>03</t>
  </si>
  <si>
    <t>STOTS16</t>
  </si>
  <si>
    <t>southwest ticket</t>
  </si>
  <si>
    <t>SOUTHWES  5262191377167 - P</t>
  </si>
  <si>
    <t>SOUTHWES  5262187628512 - P</t>
  </si>
  <si>
    <t>AMERICAN  00121939707400 -</t>
  </si>
  <si>
    <t>SOUTHWES  5262191365286 - P</t>
  </si>
  <si>
    <t>SOUTHWES  5262191384812 - P</t>
  </si>
  <si>
    <t>AMERICAN  00121938626832 -</t>
  </si>
  <si>
    <t>SOUTHWES  5262188174575 - P</t>
  </si>
  <si>
    <t>AMERICAN  00121938648156 -</t>
  </si>
  <si>
    <t>TC658253501</t>
  </si>
  <si>
    <t>SOUTHWES  5262132677002</t>
  </si>
  <si>
    <t>TC658344501</t>
  </si>
  <si>
    <t>12</t>
  </si>
  <si>
    <t>2061415</t>
  </si>
  <si>
    <t>SOUTHWES  5262160076843</t>
  </si>
  <si>
    <t>UNITED    01624709424240</t>
  </si>
  <si>
    <t>SOUTHWES  5262154696664</t>
  </si>
  <si>
    <t>SOUTHWES  5262153464567</t>
  </si>
  <si>
    <t>SOUTHWES  5260676818131</t>
  </si>
  <si>
    <t>TC658010601</t>
  </si>
  <si>
    <t>airfare</t>
  </si>
  <si>
    <t>ALASKA A  0272185675587 - P</t>
  </si>
  <si>
    <t>SOUTHWES  5262168137901 - P</t>
  </si>
  <si>
    <t>ALASKA A  0272184877624 - P</t>
  </si>
  <si>
    <t>SOUTHWES  5262169076386 - P</t>
  </si>
  <si>
    <t>SOUTHWES  5262168033649 - P</t>
  </si>
  <si>
    <t>SOUTHWES  5262168137422 - P</t>
  </si>
  <si>
    <t>SOUTHWES  5262169509617 - P</t>
  </si>
  <si>
    <t>SOUTHWES  5262174007156 - P</t>
  </si>
  <si>
    <t>SOUTHWES  5262173315171 - P</t>
  </si>
  <si>
    <t>SOUTHWES  5262174011340 - P</t>
  </si>
  <si>
    <t>SOUTHWES  5262168135469 - P</t>
  </si>
  <si>
    <t>TC658161601</t>
  </si>
  <si>
    <t>Southwest ticket</t>
  </si>
  <si>
    <t>SOUTHWES  5262412715622 - P</t>
  </si>
  <si>
    <t>SOUTHWES  5262405844780 - P</t>
  </si>
  <si>
    <t>SOUTHWES  5262404457772 - P</t>
  </si>
  <si>
    <t>SOUTHWES  5262404455157 - P</t>
  </si>
  <si>
    <t>SOUTHWES  5262412079837 - P</t>
  </si>
  <si>
    <t>SOUTHWES  5262412081501 - P</t>
  </si>
  <si>
    <t>SOUTHWES  5262406908874 - P</t>
  </si>
  <si>
    <t>SOUTHWES  5262405558156 - P</t>
  </si>
  <si>
    <t>SOUTHWES  5262406745215 - P</t>
  </si>
  <si>
    <t>SOUTHWES  5262407882762 - P</t>
  </si>
  <si>
    <t>SOUTHWES  5262404519860 - P</t>
  </si>
  <si>
    <t>SOUTHWES  5262407161046 - C</t>
  </si>
  <si>
    <t>TC658191601</t>
  </si>
  <si>
    <t>SOUTHWES  5262419610954 - P</t>
  </si>
  <si>
    <t>ALASKA A  0272117188411 - P</t>
  </si>
  <si>
    <t>SOUTHWES  5262418680278 - P</t>
  </si>
  <si>
    <t>ALASKA A  0272117186566 - P</t>
  </si>
  <si>
    <t>SOUTHWES  5262419990161 - P</t>
  </si>
  <si>
    <t>SOUTHWES  5262419649857 - P</t>
  </si>
  <si>
    <t>10000173300</t>
  </si>
  <si>
    <t>Corr TC658191601 FY17 air</t>
  </si>
  <si>
    <t>TC658130601</t>
  </si>
  <si>
    <t>SOUTHWES  5262197034438 - P</t>
  </si>
  <si>
    <t>SOUTHWES  5262403952382 - P</t>
  </si>
  <si>
    <t>swa ticket</t>
  </si>
  <si>
    <t>SOUTHWES  5262401518907 - P</t>
  </si>
  <si>
    <t>SOUTHWES  5262199339201 - P</t>
  </si>
  <si>
    <t>SOUTHWES  5262403948954 - P</t>
  </si>
  <si>
    <t>SOUTHWES  5262198788790 - P</t>
  </si>
  <si>
    <t>SOUTHWES  5262198784689 - P</t>
  </si>
  <si>
    <t>ALASKA A  0272111273728 - P</t>
  </si>
  <si>
    <t>2020515</t>
  </si>
  <si>
    <t>SOUTHWES  5262403945501 - P</t>
  </si>
  <si>
    <t>SOUTHWES  5262199351642 - P</t>
  </si>
  <si>
    <t>AMERICAN  00121957740494 -</t>
  </si>
  <si>
    <t>SOUTHWES  5262197609909 - P</t>
  </si>
  <si>
    <t>SOUTHWES  5262196341828 - P</t>
  </si>
  <si>
    <t>SOUTHWES  5262198638311 - P</t>
  </si>
  <si>
    <t>SOUTHWES  5262401605765 - P</t>
  </si>
  <si>
    <t>SOUTHWES  5262409914197 - P</t>
  </si>
  <si>
    <t>SOUTHWES  5262409939161 - P</t>
  </si>
  <si>
    <t>SOUTHWES  5262409943280 - P</t>
  </si>
  <si>
    <t>SOUTHWES  5262409948346 - P</t>
  </si>
  <si>
    <t>SOUTHWES  5262409952527 - P</t>
  </si>
  <si>
    <t>SOUTHWES  5262407157025 - P</t>
  </si>
  <si>
    <t>TC658283501</t>
  </si>
  <si>
    <t>SOUTHWES  5262135027603</t>
  </si>
  <si>
    <t>SOUTHWES  5262143886583</t>
  </si>
  <si>
    <t>SOUTHWES  5262138352792</t>
  </si>
  <si>
    <t>SOUTHWES  5262142324643</t>
  </si>
  <si>
    <t>2061613C</t>
  </si>
  <si>
    <t>SOUTHWES  5262139513752</t>
  </si>
  <si>
    <t>SOUTHWES  5262144950985</t>
  </si>
  <si>
    <t>SOUTHWES  5262139531208</t>
  </si>
  <si>
    <t>SOUTHWES  5262137348583</t>
  </si>
  <si>
    <t>2061613B</t>
  </si>
  <si>
    <t>SOUTHWES  5262139911937</t>
  </si>
  <si>
    <t>SOUTHWES  5262139918470</t>
  </si>
  <si>
    <t>SOUTHWES  5262143013545</t>
  </si>
  <si>
    <t>TC658222501</t>
  </si>
  <si>
    <t>SOUTHWES  5262124569503</t>
  </si>
  <si>
    <t>SOUTHWES  5262124570889</t>
  </si>
  <si>
    <t>SOUTHWES  5262124568414</t>
  </si>
  <si>
    <t>SOUTHWES  5262125159941</t>
  </si>
  <si>
    <t>SOUTHWES  5262160910849</t>
  </si>
  <si>
    <t>AMERICAN  00123584917070</t>
  </si>
  <si>
    <t>TC658314501</t>
  </si>
  <si>
    <t>SOUTHWES  5262145461262</t>
  </si>
  <si>
    <t>SOUTHWES  5262145474636</t>
  </si>
  <si>
    <t>SOUTHWES  5262150286833</t>
  </si>
  <si>
    <t>2061613D</t>
  </si>
  <si>
    <t>AMERICAN  00123114409390</t>
  </si>
  <si>
    <t>SOUTHWES  5262152058964</t>
  </si>
  <si>
    <t>SOUTHWES  5262145803938</t>
  </si>
  <si>
    <t>SOUTHWES  5262145812293</t>
  </si>
  <si>
    <t>SOUTHWES  5262145810045</t>
  </si>
  <si>
    <t>SOUTHWES  5262145813688</t>
  </si>
  <si>
    <t>SOUTHWES  5262145801594</t>
  </si>
  <si>
    <t>SOUTHWES  5262145808654</t>
  </si>
  <si>
    <t>SOUTHWES  5262145805939</t>
  </si>
  <si>
    <t>SOUTHWES  5262147283394</t>
  </si>
  <si>
    <t>SOUTHWES  5262147292290</t>
  </si>
  <si>
    <t>SOUTHWES  5262147294466</t>
  </si>
  <si>
    <t>SOUTHWES  5262147289783</t>
  </si>
  <si>
    <t>SOUTHWES  5262147296143</t>
  </si>
  <si>
    <t>AMERICAN  00123114257470</t>
  </si>
  <si>
    <t>SOUTHWES  5262128865310</t>
  </si>
  <si>
    <t>SOUTHWES  5262132576102</t>
  </si>
  <si>
    <t>SOUTHWES  5262136643124</t>
  </si>
  <si>
    <t>SOUTHWES  5262136634134</t>
  </si>
  <si>
    <t>SOUTHWES  5262134984763</t>
  </si>
  <si>
    <t>SOUTHWES  5262134986644</t>
  </si>
  <si>
    <t>SOUTHWES  5262134988516</t>
  </si>
  <si>
    <t>10</t>
  </si>
  <si>
    <t>CPASS</t>
  </si>
  <si>
    <t>SOUTHWES  5262135043834</t>
  </si>
  <si>
    <t>SOUTHWES  5262135048723</t>
  </si>
  <si>
    <t>SOUTHWES  5262135028911</t>
  </si>
  <si>
    <t>SOUTHWES  5262135046680</t>
  </si>
  <si>
    <t>SOUTHWES  5262134942435</t>
  </si>
  <si>
    <t>SOUTHWES  5262130375636</t>
  </si>
  <si>
    <t>SOUTHWES  5262134996197</t>
  </si>
  <si>
    <t>SOUTHWES  5262135633737</t>
  </si>
  <si>
    <t>SOUTHWES  5262136220039</t>
  </si>
  <si>
    <t>SOUTHWES  5262129112761</t>
  </si>
  <si>
    <t>SOUTHWES  5262129114304</t>
  </si>
  <si>
    <t>SOUTHWES  5262125147241</t>
  </si>
  <si>
    <t>SOUTHWES  5262125198454</t>
  </si>
  <si>
    <t>SOUTHWES  5262125137961</t>
  </si>
  <si>
    <t>SOUTHWES  5262125191000</t>
  </si>
  <si>
    <t>SOUTHWES  5262124565464</t>
  </si>
  <si>
    <t>SOUTHWES  5262126943153</t>
  </si>
  <si>
    <t>SOUTHWES  5262126268062</t>
  </si>
  <si>
    <t>SOUTHWES  5262127915164</t>
  </si>
  <si>
    <t>SOUTHWES  5262127252189</t>
  </si>
  <si>
    <t>SOUTHWES  5262124582534</t>
  </si>
  <si>
    <t>SOUTHWES  5262121426095</t>
  </si>
  <si>
    <t>SOUTHWES  5262133893508</t>
  </si>
  <si>
    <t>DELTA     00623183567134</t>
  </si>
  <si>
    <t>DELTA     00623186250875</t>
  </si>
  <si>
    <t>DELTA     00623181201941</t>
  </si>
  <si>
    <t>DELTA     00623189108566</t>
  </si>
  <si>
    <t>DELTA     00623180409305</t>
  </si>
  <si>
    <t>SOUTHWES  5262136639238</t>
  </si>
  <si>
    <t>SOUTHWES  5262124580101</t>
  </si>
  <si>
    <t>SOUTHWES  5262125871830</t>
  </si>
  <si>
    <t>SOUTHWES  5262124567317</t>
  </si>
  <si>
    <t>Sum: 40,585.28</t>
  </si>
  <si>
    <t>4691</t>
  </si>
  <si>
    <t>19</t>
  </si>
  <si>
    <t>SOUTHWES  5262401556698 - P</t>
  </si>
  <si>
    <t>SOUTHWES  5262405743331 - P</t>
  </si>
  <si>
    <t>SOUTHWES  5262405746474 - P</t>
  </si>
  <si>
    <t>SOUTHWES  5262407181745 - P</t>
  </si>
  <si>
    <t>SOUTHWES  5262407184754 - P</t>
  </si>
  <si>
    <t>SOUTHWES  5262402994686 - P</t>
  </si>
  <si>
    <t>SOUTHWES  5262405740800 - P</t>
  </si>
  <si>
    <t>SOUTHWES  5262401476799 - P</t>
  </si>
  <si>
    <t>SOUTHWES  5262191020466 - P</t>
  </si>
  <si>
    <t>SOUTHWES  5262180032348 - P</t>
  </si>
  <si>
    <t>SOUTHWES  5262169406931 - P</t>
  </si>
  <si>
    <t>SOUTHWES  5262169508018 - P</t>
  </si>
  <si>
    <t>02</t>
  </si>
  <si>
    <t>SOUTHWES  5262137648427</t>
  </si>
  <si>
    <t>Sum: 3,872.29</t>
  </si>
  <si>
    <t>Grand Total: 44,457.57</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</si>
  <si>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</si>
  <si>
    <t>DPS - TRAFFIC SAFETY</t>
  </si>
  <si>
    <t>FED TRAFFIC SAFETY GRANT</t>
  </si>
  <si>
    <t>FED ALCOHOL INCENTIVE GRANTS</t>
  </si>
  <si>
    <t>FED MOTORCYCLE  INCENTIVE GRANTS</t>
  </si>
  <si>
    <t>FED OCCUPANT PROTECTION INCENTIVE GRANTS</t>
  </si>
  <si>
    <t>FED TRAFFIC RECORDS INCENTIVE GRANTS</t>
  </si>
  <si>
    <t>TRANS FROM TRANSPORTATION</t>
  </si>
  <si>
    <t>4687 Total</t>
  </si>
  <si>
    <t>DPS - HIGHWAY SAFETY PLAN &amp; ADMIN</t>
  </si>
  <si>
    <t>HIGHWAY FUND AUTHORIZATION</t>
  </si>
  <si>
    <t>REVERSIONS</t>
  </si>
  <si>
    <t>FED FATALITY FILE ANALYST</t>
  </si>
  <si>
    <t>GIFTS AND DONATIONS</t>
  </si>
  <si>
    <t>TRANS FROM TRAFFIC SAFETY- 402 FUNDS</t>
  </si>
  <si>
    <t>TRANSFER FROM TRANSPORTATION</t>
  </si>
  <si>
    <t>TRANSFER FROM TRAFFIC SAFETY-MOTORCYCLE</t>
  </si>
  <si>
    <t>TRANSFER FROM TRAFFIC SAFETY-ALCOHOL</t>
  </si>
  <si>
    <t>TRANSFER FROM TRAFFIC SAFETY- OP/CPS</t>
  </si>
  <si>
    <t>TRANS FROM TRAFFIC SAFETY- TRAFFIC RECORDS</t>
  </si>
  <si>
    <t>4688 Total</t>
  </si>
  <si>
    <t>DPS - MOTORCYCLE SAFETY PROGRAM</t>
  </si>
  <si>
    <t>BALANCE FORWARD FROM PREVIOUS YEAR</t>
  </si>
  <si>
    <t>BALANCE FORWARD TO NEW YEAR</t>
  </si>
  <si>
    <t>REGISTRATION FEES</t>
  </si>
  <si>
    <t>MOTORCYCLE SAFETY FEES</t>
  </si>
  <si>
    <t>EXCESS PROPERTY SALES</t>
  </si>
  <si>
    <t>TREASURER'S INTEREST DISTRIB</t>
  </si>
  <si>
    <t>TRANSFER FROM TRAFFIC SAFETY</t>
  </si>
  <si>
    <t>4691 Total</t>
  </si>
  <si>
    <t>658 Total</t>
  </si>
  <si>
    <t>Agency
No.</t>
  </si>
  <si>
    <t>Budget Account
Description</t>
  </si>
  <si>
    <t>GL</t>
  </si>
  <si>
    <t>GL Description</t>
  </si>
  <si>
    <t>FY2016
Revenue Actuals</t>
  </si>
  <si>
    <t>Fund Type</t>
  </si>
  <si>
    <t>Funding
% of Total</t>
  </si>
  <si>
    <t>Rebate Goes To:</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</si>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</sst>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quot;$&quot;#,##0.00"/>
    <numFmt numFmtId="165" formatCode="0000"/>
    <numFmt numFmtId="166" formatCode="##,###,###,###,##0.00"/>
    <numFmt numFmtId="167" formatCode="dd\-mmm\-yyyy"/>
    <numFmt numFmtId="168" formatCode="##,###,###,###,##0.00;\-##,###,###,###,##0.00"/>
  </numFmts>
  <fonts count="64"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CFF7F"/>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15FF7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89">
    <xf numFmtId="0" fontId="0" fillId="0" borderId="0"/>
    <xf numFmtId="0" fontId="1" fillId="0" borderId="0"/>
    <xf numFmtId="9" fontId="1" fillId="0" borderId="0" applyFont="0" applyFill="0" applyBorder="0" applyAlignment="0" applyProtection="0"/>
    <xf numFmtId="0" fontId="3"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 applyNumberFormat="0" applyAlignment="0" applyProtection="0"/>
    <xf numFmtId="0" fontId="28" fillId="6" borderId="5" applyNumberFormat="0" applyAlignment="0" applyProtection="0"/>
    <xf numFmtId="0" fontId="29" fillId="6" borderId="4" applyNumberFormat="0" applyAlignment="0" applyProtection="0"/>
    <xf numFmtId="0" fontId="30" fillId="0" borderId="6" applyNumberFormat="0" applyFill="0" applyAlignment="0" applyProtection="0"/>
    <xf numFmtId="0" fontId="31" fillId="7" borderId="7" applyNumberFormat="0" applyAlignment="0" applyProtection="0"/>
    <xf numFmtId="0" fontId="32" fillId="0" borderId="0" applyNumberFormat="0" applyFill="0" applyBorder="0" applyAlignment="0" applyProtection="0"/>
    <xf numFmtId="0" fontId="20" fillId="8" borderId="8" applyNumberFormat="0" applyFon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 applyNumberFormat="0" applyAlignment="0" applyProtection="0"/>
    <xf numFmtId="0" fontId="28" fillId="6" borderId="5" applyNumberFormat="0" applyAlignment="0" applyProtection="0"/>
    <xf numFmtId="0" fontId="29" fillId="6" borderId="4" applyNumberFormat="0" applyAlignment="0" applyProtection="0"/>
    <xf numFmtId="0" fontId="30" fillId="0" borderId="6" applyNumberFormat="0" applyFill="0" applyAlignment="0" applyProtection="0"/>
    <xf numFmtId="0" fontId="31" fillId="7" borderId="7" applyNumberFormat="0" applyAlignment="0" applyProtection="0"/>
    <xf numFmtId="0" fontId="32" fillId="0" borderId="0" applyNumberFormat="0" applyFill="0" applyBorder="0" applyAlignment="0" applyProtection="0"/>
    <xf numFmtId="0" fontId="20" fillId="8" borderId="8" applyNumberFormat="0" applyFon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4" applyNumberFormat="0" applyAlignment="0" applyProtection="0"/>
    <xf numFmtId="0" fontId="41" fillId="6" borderId="4" applyNumberFormat="0" applyAlignment="0" applyProtection="0"/>
    <xf numFmtId="0" fontId="31" fillId="7" borderId="7" applyNumberFormat="0" applyAlignment="0" applyProtection="0"/>
    <xf numFmtId="0" fontId="42" fillId="7" borderId="7"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1" applyNumberFormat="0" applyFill="0" applyAlignment="0" applyProtection="0"/>
    <xf numFmtId="0" fontId="21" fillId="0" borderId="1" applyNumberFormat="0" applyFill="0" applyAlignment="0" applyProtection="0"/>
    <xf numFmtId="0" fontId="48" fillId="0" borderId="0" applyNumberFormat="0" applyFont="0" applyFill="0" applyAlignment="0" applyProtection="0"/>
    <xf numFmtId="0" fontId="49" fillId="0" borderId="1" applyNumberFormat="0" applyFill="0" applyAlignment="0" applyProtection="0"/>
    <xf numFmtId="0" fontId="22" fillId="0" borderId="2" applyNumberFormat="0" applyFill="0" applyAlignment="0" applyProtection="0"/>
    <xf numFmtId="0" fontId="22" fillId="0" borderId="2" applyNumberFormat="0" applyFill="0" applyAlignment="0" applyProtection="0"/>
    <xf numFmtId="0" fontId="50" fillId="0" borderId="0" applyNumberFormat="0" applyFont="0" applyFill="0" applyAlignment="0" applyProtection="0"/>
    <xf numFmtId="0" fontId="51" fillId="0" borderId="2" applyNumberFormat="0" applyFill="0" applyAlignment="0" applyProtection="0"/>
    <xf numFmtId="0" fontId="23" fillId="0" borderId="3" applyNumberFormat="0" applyFill="0" applyAlignment="0" applyProtection="0"/>
    <xf numFmtId="0" fontId="52" fillId="0" borderId="3"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4" applyNumberFormat="0" applyAlignment="0" applyProtection="0"/>
    <xf numFmtId="0" fontId="54" fillId="5" borderId="4" applyNumberFormat="0" applyAlignment="0" applyProtection="0"/>
    <xf numFmtId="0" fontId="30" fillId="0" borderId="6" applyNumberFormat="0" applyFill="0" applyAlignment="0" applyProtection="0"/>
    <xf numFmtId="0" fontId="55" fillId="0" borderId="6"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8" applyNumberFormat="0" applyFont="0" applyAlignment="0" applyProtection="0"/>
    <xf numFmtId="0" fontId="3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8" fillId="6" borderId="5" applyNumberFormat="0" applyAlignment="0" applyProtection="0"/>
    <xf numFmtId="0" fontId="57" fillId="6" borderId="5"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9" applyNumberFormat="0" applyFill="0" applyAlignment="0" applyProtection="0"/>
    <xf numFmtId="0" fontId="34" fillId="0" borderId="9" applyNumberFormat="0" applyFill="0" applyAlignment="0" applyProtection="0"/>
    <xf numFmtId="0" fontId="59" fillId="0" borderId="9"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8" applyNumberFormat="0" applyFont="0" applyAlignment="0" applyProtection="0"/>
    <xf numFmtId="0" fontId="20" fillId="0" borderId="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8" applyNumberFormat="0" applyFont="0" applyAlignment="0" applyProtection="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8"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8"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83">
    <xf numFmtId="0" fontId="0" fillId="0" borderId="0" xfId="0"/>
    <xf numFmtId="9" fontId="0" fillId="0" borderId="0" xfId="2088" applyFont="1"/>
    <xf numFmtId="0" fontId="34" fillId="0" borderId="0" xfId="0" applyFont="1" applyAlignment="1">
      <alignment horizontal="left"/>
    </xf>
    <xf numFmtId="0" fontId="34" fillId="0" borderId="0" xfId="0" applyFont="1" applyAlignment="1">
      <alignment horizontal="left" wrapText="1"/>
    </xf>
    <xf numFmtId="0" fontId="34" fillId="0" borderId="0" xfId="0" applyFont="1" applyAlignment="1">
      <alignment horizontal="left"/>
    </xf>
    <xf numFmtId="1" fontId="62" fillId="33" borderId="0" xfId="0" applyNumberFormat="1" applyFont="1" applyFill="1" applyAlignment="1">
      <alignment horizontal="center"/>
    </xf>
    <xf numFmtId="0" fontId="62" fillId="33" borderId="0" xfId="0" applyFont="1" applyFill="1"/>
    <xf numFmtId="165" fontId="62" fillId="33" borderId="0" xfId="0" applyNumberFormat="1" applyFont="1" applyFill="1" applyAlignment="1">
      <alignment horizontal="center"/>
    </xf>
    <xf numFmtId="164" fontId="62" fillId="33" borderId="0" xfId="0" applyNumberFormat="1" applyFont="1" applyFill="1"/>
    <xf numFmtId="9" fontId="62" fillId="33" borderId="0" xfId="2088" applyNumberFormat="1" applyFont="1" applyFill="1" applyAlignment="1">
      <alignment horizontal="center"/>
    </xf>
    <xf numFmtId="49" fontId="62" fillId="33" borderId="0" xfId="2088" applyNumberFormat="1" applyFont="1" applyFill="1" applyAlignment="1">
      <alignment horizontal="center"/>
    </xf>
    <xf numFmtId="9" fontId="62" fillId="33" borderId="0" xfId="2088" applyFont="1" applyFill="1" applyAlignment="1">
      <alignment horizontal="right"/>
    </xf>
    <xf numFmtId="49" fontId="62" fillId="33" borderId="0" xfId="0" applyNumberFormat="1" applyFont="1" applyFill="1" applyAlignment="1">
      <alignment horizontal="center"/>
    </xf>
    <xf numFmtId="40" fontId="62" fillId="33" borderId="0" xfId="0" applyNumberFormat="1" applyFont="1" applyFill="1" applyAlignment="1">
      <alignment horizontal="right"/>
    </xf>
    <xf numFmtId="1" fontId="62" fillId="34" borderId="0" xfId="0" applyNumberFormat="1" applyFont="1" applyFill="1" applyAlignment="1">
      <alignment horizontal="center"/>
    </xf>
    <xf numFmtId="0" fontId="62" fillId="34" borderId="0" xfId="0" applyFont="1" applyFill="1"/>
    <xf numFmtId="165" fontId="62" fillId="34" borderId="0" xfId="0" applyNumberFormat="1" applyFont="1" applyFill="1" applyAlignment="1">
      <alignment horizontal="center"/>
    </xf>
    <xf numFmtId="164" fontId="62" fillId="34" borderId="0" xfId="0" applyNumberFormat="1" applyFont="1" applyFill="1"/>
    <xf numFmtId="9" fontId="62" fillId="34" borderId="0" xfId="2088" applyNumberFormat="1" applyFont="1" applyFill="1" applyAlignment="1">
      <alignment horizontal="center"/>
    </xf>
    <xf numFmtId="49" fontId="62" fillId="34" borderId="0" xfId="0" applyNumberFormat="1" applyFont="1" applyFill="1" applyAlignment="1">
      <alignment horizontal="center"/>
    </xf>
    <xf numFmtId="40" fontId="62" fillId="34" borderId="0" xfId="0" applyNumberFormat="1" applyFont="1" applyFill="1" applyAlignment="1">
      <alignment horizontal="right"/>
    </xf>
    <xf numFmtId="0" fontId="34" fillId="35" borderId="0" xfId="0" applyFont="1" applyFill="1" applyAlignment="1">
      <alignment horizontal="center" vertical="center" wrapText="1"/>
    </xf>
    <xf numFmtId="9" fontId="34" fillId="35" borderId="0" xfId="2088" applyNumberFormat="1" applyFont="1" applyFill="1" applyAlignment="1">
      <alignment horizontal="center" vertical="center" wrapText="1"/>
    </xf>
    <xf numFmtId="49" fontId="34" fillId="35" borderId="0" xfId="0" applyNumberFormat="1" applyFont="1" applyFill="1" applyAlignment="1">
      <alignment horizontal="center" vertical="center" wrapText="1"/>
    </xf>
    <xf numFmtId="40" fontId="34" fillId="35" borderId="0" xfId="0" applyNumberFormat="1" applyFont="1" applyFill="1" applyAlignment="1">
      <alignment horizontal="right" vertical="center" wrapText="1"/>
    </xf>
    <xf numFmtId="9" fontId="34" fillId="35" borderId="0" xfId="0" applyNumberFormat="1" applyFont="1" applyFill="1" applyAlignment="1">
      <alignment horizontal="center" vertical="center" wrapText="1"/>
    </xf>
    <xf numFmtId="4" fontId="34" fillId="35" borderId="0" xfId="2088" applyNumberFormat="1" applyFont="1" applyFill="1" applyAlignment="1">
      <alignment horizontal="center" vertical="center" wrapText="1"/>
    </xf>
    <xf numFmtId="10" fontId="0" fillId="0" borderId="0" xfId="2" applyNumberFormat="1" applyFont="1" applyAlignment="1"/>
    <xf numFmtId="10" fontId="0" fillId="34" borderId="0" xfId="2" applyNumberFormat="1" applyFont="1" applyFill="1" applyAlignment="1"/>
    <xf numFmtId="10" fontId="0" fillId="33" borderId="0" xfId="2" applyNumberFormat="1" applyFont="1" applyFill="1" applyAlignment="1"/>
    <xf numFmtId="0" fontId="0" fillId="0" borderId="0" xfId="0" applyFont="1"/>
    <xf numFmtId="0" fontId="0" fillId="37" borderId="0" xfId="0" applyFont="1" applyFill="1" applyAlignment="1">
      <alignment horizontal="left" wrapText="1"/>
    </xf>
    <xf numFmtId="0" fontId="0" fillId="34" borderId="0" xfId="0" applyFont="1" applyFill="1" applyAlignment="1">
      <alignment horizontal="left" wrapText="1"/>
    </xf>
    <xf numFmtId="1" fontId="62" fillId="36" borderId="0" xfId="0" applyNumberFormat="1" applyFont="1" applyFill="1" applyAlignment="1">
      <alignment horizontal="center"/>
    </xf>
    <xf numFmtId="0" fontId="62" fillId="36" borderId="0" xfId="0" applyFont="1" applyFill="1"/>
    <xf numFmtId="165" fontId="62" fillId="36" borderId="0" xfId="0" applyNumberFormat="1" applyFont="1" applyFill="1" applyAlignment="1">
      <alignment horizontal="center"/>
    </xf>
    <xf numFmtId="164" fontId="62" fillId="36" borderId="0" xfId="0" applyNumberFormat="1" applyFont="1" applyFill="1"/>
    <xf numFmtId="9" fontId="62" fillId="36" borderId="0" xfId="2088" applyNumberFormat="1" applyFont="1" applyFill="1" applyAlignment="1">
      <alignment horizontal="center"/>
    </xf>
    <xf numFmtId="49" fontId="62" fillId="36" borderId="0" xfId="2088" applyNumberFormat="1" applyFont="1" applyFill="1" applyAlignment="1">
      <alignment horizontal="center"/>
    </xf>
    <xf numFmtId="9" fontId="62" fillId="36" borderId="0" xfId="2088" applyFont="1" applyFill="1" applyAlignment="1">
      <alignment horizontal="right"/>
    </xf>
    <xf numFmtId="0" fontId="0" fillId="0" borderId="0" xfId="0" applyFont="1" applyAlignment="1">
      <alignment horizontal="center" wrapText="1"/>
    </xf>
    <xf numFmtId="0" fontId="0" fillId="34" borderId="0" xfId="0" applyFont="1" applyFill="1"/>
    <xf numFmtId="0" fontId="0" fillId="34" borderId="0" xfId="0" applyFont="1" applyFill="1" applyAlignment="1">
      <alignment horizontal="center"/>
    </xf>
    <xf numFmtId="0" fontId="0" fillId="34" borderId="0" xfId="0" applyFont="1" applyFill="1" applyAlignment="1"/>
    <xf numFmtId="4" fontId="0" fillId="34" borderId="0" xfId="2088" applyNumberFormat="1" applyFont="1" applyFill="1" applyAlignment="1">
      <alignment horizontal="right"/>
    </xf>
    <xf numFmtId="0" fontId="0" fillId="33" borderId="0" xfId="0" applyFont="1" applyFill="1" applyAlignment="1">
      <alignment horizontal="center"/>
    </xf>
    <xf numFmtId="0" fontId="0" fillId="33" borderId="0" xfId="0" applyFont="1" applyFill="1" applyAlignment="1"/>
    <xf numFmtId="4" fontId="0" fillId="33" borderId="0" xfId="2088" applyNumberFormat="1" applyFont="1" applyFill="1" applyAlignment="1">
      <alignment horizontal="right"/>
    </xf>
    <xf numFmtId="0" fontId="0" fillId="36" borderId="0" xfId="0" applyFont="1" applyFill="1"/>
    <xf numFmtId="0" fontId="0" fillId="36" borderId="0" xfId="0" applyFont="1" applyFill="1" applyAlignment="1">
      <alignment horizontal="center"/>
    </xf>
    <xf numFmtId="0" fontId="0" fillId="36" borderId="0" xfId="0" applyFont="1" applyFill="1" applyAlignment="1"/>
    <xf numFmtId="4" fontId="0" fillId="36" borderId="0" xfId="2088" applyNumberFormat="1" applyFont="1" applyFill="1" applyAlignment="1">
      <alignment horizontal="right"/>
    </xf>
    <xf numFmtId="0" fontId="0" fillId="0" borderId="0" xfId="0" applyFont="1" applyAlignment="1"/>
    <xf numFmtId="40" fontId="0" fillId="33" borderId="0" xfId="0" applyNumberFormat="1" applyFont="1" applyFill="1"/>
    <xf numFmtId="0" fontId="0" fillId="0" borderId="0" xfId="0" applyFont="1" applyAlignment="1">
      <alignment horizontal="center"/>
    </xf>
    <xf numFmtId="40" fontId="0" fillId="0" borderId="0" xfId="0" applyNumberFormat="1" applyFont="1"/>
    <xf numFmtId="40" fontId="0" fillId="34" borderId="0" xfId="0" applyNumberFormat="1" applyFont="1" applyFill="1"/>
    <xf numFmtId="40" fontId="0" fillId="0" borderId="0" xfId="0" applyNumberFormat="1" applyFont="1" applyFill="1"/>
    <xf numFmtId="0" fontId="0" fillId="0" borderId="0" xfId="0" applyFont="1" applyFill="1" applyAlignment="1"/>
    <xf numFmtId="0" fontId="63" fillId="0" borderId="0" xfId="790" applyFont="1" applyFill="1" applyBorder="1" applyAlignment="1">
      <alignment horizontal="left" vertical="top"/>
    </xf>
    <xf numFmtId="0" fontId="62" fillId="0" borderId="0" xfId="790" applyFont="1" applyFill="1" applyBorder="1" applyAlignment="1">
      <alignment horizontal="center" wrapText="1"/>
    </xf>
    <xf numFmtId="0" fontId="62" fillId="0" borderId="0" xfId="790" applyFont="1" applyFill="1" applyBorder="1" applyAlignment="1">
      <alignment horizontal="left" vertical="top"/>
    </xf>
    <xf numFmtId="168" fontId="63" fillId="0" borderId="0" xfId="790" applyNumberFormat="1" applyFont="1" applyFill="1" applyBorder="1" applyAlignment="1">
      <alignment horizontal="right" vertical="top"/>
    </xf>
    <xf numFmtId="166" fontId="63" fillId="0" borderId="0" xfId="790" applyNumberFormat="1" applyFont="1" applyFill="1" applyBorder="1" applyAlignment="1">
      <alignment horizontal="right" vertical="top"/>
    </xf>
    <xf numFmtId="167" fontId="63" fillId="0" borderId="0" xfId="790" applyNumberFormat="1" applyFont="1" applyFill="1" applyBorder="1" applyAlignment="1">
      <alignment horizontal="right" vertical="top"/>
    </xf>
    <xf numFmtId="0" fontId="0" fillId="0" borderId="0" xfId="0" applyFont="1" applyFill="1"/>
    <xf numFmtId="0" fontId="34" fillId="35" borderId="0" xfId="0" applyFont="1" applyFill="1" applyAlignment="1">
      <alignment horizontal="center" wrapText="1"/>
    </xf>
    <xf numFmtId="0" fontId="34" fillId="35" borderId="0" xfId="0" applyFont="1" applyFill="1" applyAlignment="1">
      <alignment horizontal="center"/>
    </xf>
    <xf numFmtId="40" fontId="34" fillId="35" borderId="0" xfId="0" applyNumberFormat="1" applyFont="1" applyFill="1" applyAlignment="1">
      <alignment horizontal="center" wrapText="1"/>
    </xf>
    <xf numFmtId="9" fontId="34" fillId="35" borderId="0" xfId="2" applyFont="1" applyFill="1" applyAlignment="1">
      <alignment horizontal="center"/>
    </xf>
    <xf numFmtId="10" fontId="0" fillId="35" borderId="0" xfId="2" applyNumberFormat="1" applyFont="1" applyFill="1" applyAlignment="1">
      <alignment horizontal="center" wrapText="1"/>
    </xf>
    <xf numFmtId="0" fontId="0" fillId="35" borderId="0" xfId="0" applyFont="1" applyFill="1" applyAlignment="1">
      <alignment horizontal="center" wrapText="1"/>
    </xf>
    <xf numFmtId="10" fontId="0" fillId="33" borderId="0" xfId="2" applyNumberFormat="1" applyFont="1" applyFill="1" applyAlignment="1">
      <alignment horizontal="center" wrapText="1"/>
    </xf>
    <xf numFmtId="10" fontId="0" fillId="33" borderId="0" xfId="2" applyNumberFormat="1" applyFont="1" applyFill="1" applyAlignment="1">
      <alignment horizontal="center" vertical="center" wrapText="1"/>
    </xf>
    <xf numFmtId="40" fontId="34" fillId="0" borderId="0" xfId="0" applyNumberFormat="1" applyFont="1" applyFill="1"/>
    <xf numFmtId="10" fontId="0" fillId="0" borderId="0" xfId="2" applyNumberFormat="1" applyFont="1" applyAlignment="1">
      <alignment horizontal="center" wrapText="1"/>
    </xf>
    <xf numFmtId="10" fontId="0" fillId="34" borderId="0" xfId="2" applyNumberFormat="1" applyFont="1" applyFill="1" applyAlignment="1">
      <alignment horizontal="center" wrapText="1"/>
    </xf>
    <xf numFmtId="10" fontId="0" fillId="34" borderId="0" xfId="2" applyNumberFormat="1" applyFont="1" applyFill="1" applyAlignment="1">
      <alignment horizontal="center" vertical="center" wrapText="1"/>
    </xf>
    <xf numFmtId="0" fontId="34" fillId="0" borderId="0" xfId="0" applyFont="1" applyAlignment="1">
      <alignment horizontal="center"/>
    </xf>
    <xf numFmtId="0" fontId="62" fillId="0" borderId="0" xfId="790" applyFont="1" applyFill="1" applyBorder="1"/>
    <xf numFmtId="166" fontId="62" fillId="0" borderId="0" xfId="790" applyNumberFormat="1" applyFont="1" applyFill="1" applyBorder="1" applyAlignment="1">
      <alignment horizontal="right" vertical="top"/>
    </xf>
    <xf numFmtId="167" fontId="62" fillId="0" borderId="0" xfId="790" applyNumberFormat="1" applyFont="1" applyFill="1" applyBorder="1" applyAlignment="1">
      <alignment horizontal="left" vertical="top"/>
    </xf>
    <xf numFmtId="167" fontId="63" fillId="0" borderId="0" xfId="790" applyNumberFormat="1" applyFont="1" applyFill="1" applyBorder="1" applyAlignment="1">
      <alignment horizontal="left" vertical="top"/>
    </xf>
  </cellXfs>
  <cellStyles count="2089">
    <cellStyle name="20% - Accent1 10" xfId="1318"/>
    <cellStyle name="20% - Accent1 11" xfId="1336"/>
    <cellStyle name="20% - Accent1 12" xfId="1350"/>
    <cellStyle name="20% - Accent1 13" xfId="1364"/>
    <cellStyle name="20% - Accent1 14" xfId="1379"/>
    <cellStyle name="20% - Accent1 15" xfId="1393"/>
    <cellStyle name="20% - Accent1 16" xfId="1408"/>
    <cellStyle name="20% - Accent1 17" xfId="1422"/>
    <cellStyle name="20% - Accent1 18" xfId="1436"/>
    <cellStyle name="20% - Accent1 19" xfId="1451"/>
    <cellStyle name="20% - Accent1 2" xfId="22"/>
    <cellStyle name="20% - Accent1 2 2" xfId="172"/>
    <cellStyle name="20% - Accent1 2 2 2" xfId="173"/>
    <cellStyle name="20% - Accent1 2 2 2 2" xfId="1527"/>
    <cellStyle name="20% - Accent1 2 2 3" xfId="174"/>
    <cellStyle name="20% - Accent1 2 2 3 2" xfId="1528"/>
    <cellStyle name="20% - Accent1 2 2 4" xfId="1511"/>
    <cellStyle name="20% - Accent1 2 2 5" xfId="1499"/>
    <cellStyle name="20% - Accent1 2 3" xfId="175"/>
    <cellStyle name="20% - Accent1 2 3 2" xfId="1529"/>
    <cellStyle name="20% - Accent1 2 4" xfId="176"/>
    <cellStyle name="20% - Accent1 2 4 2" xfId="1530"/>
    <cellStyle name="20% - Accent1 2 5" xfId="171"/>
    <cellStyle name="20% - Accent1 2 6" xfId="1485"/>
    <cellStyle name="20% - Accent1 20" xfId="1467"/>
    <cellStyle name="20% - Accent1 21" xfId="99"/>
    <cellStyle name="20% - Accent1 3" xfId="142"/>
    <cellStyle name="20% - Accent1 3 2" xfId="177"/>
    <cellStyle name="20% - Accent1 3 2 2" xfId="178"/>
    <cellStyle name="20% - Accent1 3 2 2 2" xfId="1533"/>
    <cellStyle name="20% - Accent1 3 2 3" xfId="179"/>
    <cellStyle name="20% - Accent1 3 2 3 2" xfId="1534"/>
    <cellStyle name="20% - Accent1 3 2 4" xfId="1532"/>
    <cellStyle name="20% - Accent1 3 3" xfId="180"/>
    <cellStyle name="20% - Accent1 3 3 2" xfId="1535"/>
    <cellStyle name="20% - Accent1 3 4" xfId="181"/>
    <cellStyle name="20% - Accent1 3 4 2" xfId="1536"/>
    <cellStyle name="20% - Accent1 3 5" xfId="1531"/>
    <cellStyle name="20% - Accent1 4" xfId="182"/>
    <cellStyle name="20% - Accent1 4 2" xfId="183"/>
    <cellStyle name="20% - Accent1 4 2 2" xfId="184"/>
    <cellStyle name="20% - Accent1 4 2 2 2" xfId="1539"/>
    <cellStyle name="20% - Accent1 4 2 3" xfId="185"/>
    <cellStyle name="20% - Accent1 4 2 3 2" xfId="1540"/>
    <cellStyle name="20% - Accent1 4 2 4" xfId="1538"/>
    <cellStyle name="20% - Accent1 4 3" xfId="186"/>
    <cellStyle name="20% - Accent1 4 3 2" xfId="1541"/>
    <cellStyle name="20% - Accent1 4 4" xfId="187"/>
    <cellStyle name="20% - Accent1 4 4 2" xfId="1542"/>
    <cellStyle name="20% - Accent1 4 5" xfId="1537"/>
    <cellStyle name="20% - Accent1 5" xfId="188"/>
    <cellStyle name="20% - Accent1 5 2" xfId="1543"/>
    <cellStyle name="20% - Accent1 6" xfId="189"/>
    <cellStyle name="20% - Accent1 6 2" xfId="1544"/>
    <cellStyle name="20% - Accent1 7" xfId="190"/>
    <cellStyle name="20% - Accent1 7 2" xfId="1545"/>
    <cellStyle name="20% - Accent1 8" xfId="191"/>
    <cellStyle name="20% - Accent1 8 2" xfId="1546"/>
    <cellStyle name="20% - Accent1 9" xfId="1305"/>
    <cellStyle name="20% - Accent2 10" xfId="1320"/>
    <cellStyle name="20% - Accent2 11" xfId="1338"/>
    <cellStyle name="20% - Accent2 12" xfId="1352"/>
    <cellStyle name="20% - Accent2 13" xfId="1366"/>
    <cellStyle name="20% - Accent2 14" xfId="1381"/>
    <cellStyle name="20% - Accent2 15" xfId="1395"/>
    <cellStyle name="20% - Accent2 16" xfId="1410"/>
    <cellStyle name="20% - Accent2 17" xfId="1424"/>
    <cellStyle name="20% - Accent2 18" xfId="1438"/>
    <cellStyle name="20% - Accent2 19" xfId="1453"/>
    <cellStyle name="20% - Accent2 2" xfId="26"/>
    <cellStyle name="20% - Accent2 2 2" xfId="193"/>
    <cellStyle name="20% - Accent2 2 2 2" xfId="194"/>
    <cellStyle name="20% - Accent2 2 2 2 2" xfId="1547"/>
    <cellStyle name="20% - Accent2 2 2 3" xfId="195"/>
    <cellStyle name="20% - Accent2 2 2 3 2" xfId="1548"/>
    <cellStyle name="20% - Accent2 2 2 4" xfId="1512"/>
    <cellStyle name="20% - Accent2 2 2 5" xfId="1501"/>
    <cellStyle name="20% - Accent2 2 3" xfId="196"/>
    <cellStyle name="20% - Accent2 2 3 2" xfId="1549"/>
    <cellStyle name="20% - Accent2 2 4" xfId="197"/>
    <cellStyle name="20% - Accent2 2 4 2" xfId="1550"/>
    <cellStyle name="20% - Accent2 2 5" xfId="192"/>
    <cellStyle name="20% - Accent2 2 6" xfId="1487"/>
    <cellStyle name="20% - Accent2 20" xfId="1469"/>
    <cellStyle name="20% - Accent2 21" xfId="103"/>
    <cellStyle name="20% - Accent2 3" xfId="146"/>
    <cellStyle name="20% - Accent2 3 2" xfId="198"/>
    <cellStyle name="20% - Accent2 3 2 2" xfId="199"/>
    <cellStyle name="20% - Accent2 3 2 2 2" xfId="1553"/>
    <cellStyle name="20% - Accent2 3 2 3" xfId="200"/>
    <cellStyle name="20% - Accent2 3 2 3 2" xfId="1554"/>
    <cellStyle name="20% - Accent2 3 2 4" xfId="1552"/>
    <cellStyle name="20% - Accent2 3 3" xfId="201"/>
    <cellStyle name="20% - Accent2 3 3 2" xfId="1555"/>
    <cellStyle name="20% - Accent2 3 4" xfId="202"/>
    <cellStyle name="20% - Accent2 3 4 2" xfId="1556"/>
    <cellStyle name="20% - Accent2 3 5" xfId="1551"/>
    <cellStyle name="20% - Accent2 4" xfId="203"/>
    <cellStyle name="20% - Accent2 4 2" xfId="204"/>
    <cellStyle name="20% - Accent2 4 2 2" xfId="205"/>
    <cellStyle name="20% - Accent2 4 2 2 2" xfId="1559"/>
    <cellStyle name="20% - Accent2 4 2 3" xfId="206"/>
    <cellStyle name="20% - Accent2 4 2 3 2" xfId="1560"/>
    <cellStyle name="20% - Accent2 4 2 4" xfId="1558"/>
    <cellStyle name="20% - Accent2 4 3" xfId="207"/>
    <cellStyle name="20% - Accent2 4 3 2" xfId="1561"/>
    <cellStyle name="20% - Accent2 4 4" xfId="208"/>
    <cellStyle name="20% - Accent2 4 4 2" xfId="1562"/>
    <cellStyle name="20% - Accent2 4 5" xfId="1557"/>
    <cellStyle name="20% - Accent2 5" xfId="209"/>
    <cellStyle name="20% - Accent2 5 2" xfId="1563"/>
    <cellStyle name="20% - Accent2 6" xfId="210"/>
    <cellStyle name="20% - Accent2 6 2" xfId="1564"/>
    <cellStyle name="20% - Accent2 7" xfId="211"/>
    <cellStyle name="20% - Accent2 7 2" xfId="1565"/>
    <cellStyle name="20% - Accent2 8" xfId="212"/>
    <cellStyle name="20% - Accent2 8 2" xfId="1566"/>
    <cellStyle name="20% - Accent2 9" xfId="1307"/>
    <cellStyle name="20% - Accent3 10" xfId="1322"/>
    <cellStyle name="20% - Accent3 11" xfId="1340"/>
    <cellStyle name="20% - Accent3 12" xfId="1354"/>
    <cellStyle name="20% - Accent3 13" xfId="1368"/>
    <cellStyle name="20% - Accent3 14" xfId="1383"/>
    <cellStyle name="20% - Accent3 15" xfId="1397"/>
    <cellStyle name="20% - Accent3 16" xfId="1412"/>
    <cellStyle name="20% - Accent3 17" xfId="1426"/>
    <cellStyle name="20% - Accent3 18" xfId="1440"/>
    <cellStyle name="20% - Accent3 19" xfId="1455"/>
    <cellStyle name="20% - Accent3 2" xfId="30"/>
    <cellStyle name="20% - Accent3 2 2" xfId="214"/>
    <cellStyle name="20% - Accent3 2 2 2" xfId="215"/>
    <cellStyle name="20% - Accent3 2 2 2 2" xfId="1567"/>
    <cellStyle name="20% - Accent3 2 2 3" xfId="216"/>
    <cellStyle name="20% - Accent3 2 2 3 2" xfId="1568"/>
    <cellStyle name="20% - Accent3 2 2 4" xfId="1513"/>
    <cellStyle name="20% - Accent3 2 2 5" xfId="1503"/>
    <cellStyle name="20% - Accent3 2 3" xfId="217"/>
    <cellStyle name="20% - Accent3 2 3 2" xfId="1569"/>
    <cellStyle name="20% - Accent3 2 4" xfId="218"/>
    <cellStyle name="20% - Accent3 2 4 2" xfId="1570"/>
    <cellStyle name="20% - Accent3 2 5" xfId="213"/>
    <cellStyle name="20% - Accent3 2 6" xfId="1489"/>
    <cellStyle name="20% - Accent3 20" xfId="1471"/>
    <cellStyle name="20% - Accent3 21" xfId="107"/>
    <cellStyle name="20% - Accent3 3" xfId="150"/>
    <cellStyle name="20% - Accent3 3 2" xfId="219"/>
    <cellStyle name="20% - Accent3 3 2 2" xfId="220"/>
    <cellStyle name="20% - Accent3 3 2 2 2" xfId="1573"/>
    <cellStyle name="20% - Accent3 3 2 3" xfId="221"/>
    <cellStyle name="20% - Accent3 3 2 3 2" xfId="1574"/>
    <cellStyle name="20% - Accent3 3 2 4" xfId="1572"/>
    <cellStyle name="20% - Accent3 3 3" xfId="222"/>
    <cellStyle name="20% - Accent3 3 3 2" xfId="1575"/>
    <cellStyle name="20% - Accent3 3 4" xfId="223"/>
    <cellStyle name="20% - Accent3 3 4 2" xfId="1576"/>
    <cellStyle name="20% - Accent3 3 5" xfId="1571"/>
    <cellStyle name="20% - Accent3 4" xfId="224"/>
    <cellStyle name="20% - Accent3 4 2" xfId="225"/>
    <cellStyle name="20% - Accent3 4 2 2" xfId="226"/>
    <cellStyle name="20% - Accent3 4 2 2 2" xfId="1579"/>
    <cellStyle name="20% - Accent3 4 2 3" xfId="227"/>
    <cellStyle name="20% - Accent3 4 2 3 2" xfId="1580"/>
    <cellStyle name="20% - Accent3 4 2 4" xfId="1578"/>
    <cellStyle name="20% - Accent3 4 3" xfId="228"/>
    <cellStyle name="20% - Accent3 4 3 2" xfId="1581"/>
    <cellStyle name="20% - Accent3 4 4" xfId="229"/>
    <cellStyle name="20% - Accent3 4 4 2" xfId="1582"/>
    <cellStyle name="20% - Accent3 4 5" xfId="1577"/>
    <cellStyle name="20% - Accent3 5" xfId="230"/>
    <cellStyle name="20% - Accent3 5 2" xfId="1583"/>
    <cellStyle name="20% - Accent3 6" xfId="231"/>
    <cellStyle name="20% - Accent3 6 2" xfId="1584"/>
    <cellStyle name="20% - Accent3 7" xfId="232"/>
    <cellStyle name="20% - Accent3 7 2" xfId="1585"/>
    <cellStyle name="20% - Accent3 8" xfId="233"/>
    <cellStyle name="20% - Accent3 8 2" xfId="1586"/>
    <cellStyle name="20% - Accent3 9" xfId="1309"/>
    <cellStyle name="20% - Accent4 10" xfId="1324"/>
    <cellStyle name="20% - Accent4 11" xfId="1342"/>
    <cellStyle name="20% - Accent4 12" xfId="1356"/>
    <cellStyle name="20% - Accent4 13" xfId="1370"/>
    <cellStyle name="20% - Accent4 14" xfId="1385"/>
    <cellStyle name="20% - Accent4 15" xfId="1399"/>
    <cellStyle name="20% - Accent4 16" xfId="1414"/>
    <cellStyle name="20% - Accent4 17" xfId="1428"/>
    <cellStyle name="20% - Accent4 18" xfId="1442"/>
    <cellStyle name="20% - Accent4 19" xfId="1457"/>
    <cellStyle name="20% - Accent4 2" xfId="34"/>
    <cellStyle name="20% - Accent4 2 2" xfId="235"/>
    <cellStyle name="20% - Accent4 2 2 2" xfId="236"/>
    <cellStyle name="20% - Accent4 2 2 2 2" xfId="1587"/>
    <cellStyle name="20% - Accent4 2 2 3" xfId="237"/>
    <cellStyle name="20% - Accent4 2 2 3 2" xfId="1588"/>
    <cellStyle name="20% - Accent4 2 2 4" xfId="1514"/>
    <cellStyle name="20% - Accent4 2 2 5" xfId="1505"/>
    <cellStyle name="20% - Accent4 2 3" xfId="238"/>
    <cellStyle name="20% - Accent4 2 3 2" xfId="1589"/>
    <cellStyle name="20% - Accent4 2 4" xfId="239"/>
    <cellStyle name="20% - Accent4 2 4 2" xfId="1590"/>
    <cellStyle name="20% - Accent4 2 5" xfId="234"/>
    <cellStyle name="20% - Accent4 2 6" xfId="1491"/>
    <cellStyle name="20% - Accent4 20" xfId="1473"/>
    <cellStyle name="20% - Accent4 21" xfId="111"/>
    <cellStyle name="20% - Accent4 3" xfId="154"/>
    <cellStyle name="20% - Accent4 3 2" xfId="240"/>
    <cellStyle name="20% - Accent4 3 2 2" xfId="241"/>
    <cellStyle name="20% - Accent4 3 2 2 2" xfId="1593"/>
    <cellStyle name="20% - Accent4 3 2 3" xfId="242"/>
    <cellStyle name="20% - Accent4 3 2 3 2" xfId="1594"/>
    <cellStyle name="20% - Accent4 3 2 4" xfId="1592"/>
    <cellStyle name="20% - Accent4 3 3" xfId="243"/>
    <cellStyle name="20% - Accent4 3 3 2" xfId="1595"/>
    <cellStyle name="20% - Accent4 3 4" xfId="244"/>
    <cellStyle name="20% - Accent4 3 4 2" xfId="1596"/>
    <cellStyle name="20% - Accent4 3 5" xfId="1591"/>
    <cellStyle name="20% - Accent4 4" xfId="245"/>
    <cellStyle name="20% - Accent4 4 2" xfId="246"/>
    <cellStyle name="20% - Accent4 4 2 2" xfId="247"/>
    <cellStyle name="20% - Accent4 4 2 2 2" xfId="1599"/>
    <cellStyle name="20% - Accent4 4 2 3" xfId="248"/>
    <cellStyle name="20% - Accent4 4 2 3 2" xfId="1600"/>
    <cellStyle name="20% - Accent4 4 2 4" xfId="1598"/>
    <cellStyle name="20% - Accent4 4 3" xfId="249"/>
    <cellStyle name="20% - Accent4 4 3 2" xfId="1601"/>
    <cellStyle name="20% - Accent4 4 4" xfId="250"/>
    <cellStyle name="20% - Accent4 4 4 2" xfId="1602"/>
    <cellStyle name="20% - Accent4 4 5" xfId="1597"/>
    <cellStyle name="20% - Accent4 5" xfId="251"/>
    <cellStyle name="20% - Accent4 5 2" xfId="1603"/>
    <cellStyle name="20% - Accent4 6" xfId="252"/>
    <cellStyle name="20% - Accent4 6 2" xfId="1604"/>
    <cellStyle name="20% - Accent4 7" xfId="253"/>
    <cellStyle name="20% - Accent4 7 2" xfId="1605"/>
    <cellStyle name="20% - Accent4 8" xfId="254"/>
    <cellStyle name="20% - Accent4 8 2" xfId="1606"/>
    <cellStyle name="20% - Accent4 9" xfId="1311"/>
    <cellStyle name="20% - Accent5 10" xfId="1326"/>
    <cellStyle name="20% - Accent5 11" xfId="1344"/>
    <cellStyle name="20% - Accent5 12" xfId="1358"/>
    <cellStyle name="20% - Accent5 13" xfId="1372"/>
    <cellStyle name="20% - Accent5 14" xfId="1387"/>
    <cellStyle name="20% - Accent5 15" xfId="1401"/>
    <cellStyle name="20% - Accent5 16" xfId="1416"/>
    <cellStyle name="20% - Accent5 17" xfId="1430"/>
    <cellStyle name="20% - Accent5 18" xfId="1444"/>
    <cellStyle name="20% - Accent5 19" xfId="1459"/>
    <cellStyle name="20% - Accent5 2" xfId="38"/>
    <cellStyle name="20% - Accent5 2 2" xfId="256"/>
    <cellStyle name="20% - Accent5 2 2 2" xfId="257"/>
    <cellStyle name="20% - Accent5 2 2 2 2" xfId="1607"/>
    <cellStyle name="20% - Accent5 2 2 3" xfId="258"/>
    <cellStyle name="20% - Accent5 2 2 3 2" xfId="1608"/>
    <cellStyle name="20% - Accent5 2 2 4" xfId="1515"/>
    <cellStyle name="20% - Accent5 2 2 5" xfId="1507"/>
    <cellStyle name="20% - Accent5 2 3" xfId="259"/>
    <cellStyle name="20% - Accent5 2 3 2" xfId="1609"/>
    <cellStyle name="20% - Accent5 2 4" xfId="260"/>
    <cellStyle name="20% - Accent5 2 4 2" xfId="1610"/>
    <cellStyle name="20% - Accent5 2 5" xfId="255"/>
    <cellStyle name="20% - Accent5 2 6" xfId="1493"/>
    <cellStyle name="20% - Accent5 20" xfId="1475"/>
    <cellStyle name="20% - Accent5 21" xfId="115"/>
    <cellStyle name="20% - Accent5 3" xfId="158"/>
    <cellStyle name="20% - Accent5 3 2" xfId="261"/>
    <cellStyle name="20% - Accent5 3 2 2" xfId="262"/>
    <cellStyle name="20% - Accent5 3 2 2 2" xfId="1613"/>
    <cellStyle name="20% - Accent5 3 2 3" xfId="263"/>
    <cellStyle name="20% - Accent5 3 2 3 2" xfId="1614"/>
    <cellStyle name="20% - Accent5 3 2 4" xfId="1612"/>
    <cellStyle name="20% - Accent5 3 3" xfId="264"/>
    <cellStyle name="20% - Accent5 3 3 2" xfId="1615"/>
    <cellStyle name="20% - Accent5 3 4" xfId="265"/>
    <cellStyle name="20% - Accent5 3 4 2" xfId="1616"/>
    <cellStyle name="20% - Accent5 3 5" xfId="1611"/>
    <cellStyle name="20% - Accent5 4" xfId="266"/>
    <cellStyle name="20% - Accent5 4 2" xfId="267"/>
    <cellStyle name="20% - Accent5 4 2 2" xfId="268"/>
    <cellStyle name="20% - Accent5 4 2 2 2" xfId="1619"/>
    <cellStyle name="20% - Accent5 4 2 3" xfId="269"/>
    <cellStyle name="20% - Accent5 4 2 3 2" xfId="1620"/>
    <cellStyle name="20% - Accent5 4 2 4" xfId="1618"/>
    <cellStyle name="20% - Accent5 4 3" xfId="270"/>
    <cellStyle name="20% - Accent5 4 3 2" xfId="1621"/>
    <cellStyle name="20% - Accent5 4 4" xfId="271"/>
    <cellStyle name="20% - Accent5 4 4 2" xfId="1622"/>
    <cellStyle name="20% - Accent5 4 5" xfId="1617"/>
    <cellStyle name="20% - Accent5 5" xfId="272"/>
    <cellStyle name="20% - Accent5 5 2" xfId="1623"/>
    <cellStyle name="20% - Accent5 6" xfId="273"/>
    <cellStyle name="20% - Accent5 6 2" xfId="1624"/>
    <cellStyle name="20% - Accent5 7" xfId="274"/>
    <cellStyle name="20% - Accent5 7 2" xfId="1625"/>
    <cellStyle name="20% - Accent5 8" xfId="275"/>
    <cellStyle name="20% - Accent5 8 2" xfId="1626"/>
    <cellStyle name="20% - Accent5 9" xfId="1313"/>
    <cellStyle name="20% - Accent6 10" xfId="1328"/>
    <cellStyle name="20% - Accent6 11" xfId="1346"/>
    <cellStyle name="20% - Accent6 12" xfId="1360"/>
    <cellStyle name="20% - Accent6 13" xfId="1374"/>
    <cellStyle name="20% - Accent6 14" xfId="1389"/>
    <cellStyle name="20% - Accent6 15" xfId="1403"/>
    <cellStyle name="20% - Accent6 16" xfId="1418"/>
    <cellStyle name="20% - Accent6 17" xfId="1432"/>
    <cellStyle name="20% - Accent6 18" xfId="1446"/>
    <cellStyle name="20% - Accent6 19" xfId="1461"/>
    <cellStyle name="20% - Accent6 2" xfId="42"/>
    <cellStyle name="20% - Accent6 2 2" xfId="277"/>
    <cellStyle name="20% - Accent6 2 2 2" xfId="278"/>
    <cellStyle name="20% - Accent6 2 2 2 2" xfId="1627"/>
    <cellStyle name="20% - Accent6 2 2 3" xfId="279"/>
    <cellStyle name="20% - Accent6 2 2 3 2" xfId="1628"/>
    <cellStyle name="20% - Accent6 2 2 4" xfId="1516"/>
    <cellStyle name="20% - Accent6 2 2 5" xfId="1509"/>
    <cellStyle name="20% - Accent6 2 3" xfId="280"/>
    <cellStyle name="20% - Accent6 2 3 2" xfId="1629"/>
    <cellStyle name="20% - Accent6 2 4" xfId="281"/>
    <cellStyle name="20% - Accent6 2 4 2" xfId="1630"/>
    <cellStyle name="20% - Accent6 2 5" xfId="276"/>
    <cellStyle name="20% - Accent6 2 6" xfId="1495"/>
    <cellStyle name="20% - Accent6 20" xfId="1477"/>
    <cellStyle name="20% - Accent6 21" xfId="119"/>
    <cellStyle name="20% - Accent6 3" xfId="162"/>
    <cellStyle name="20% - Accent6 3 2" xfId="282"/>
    <cellStyle name="20% - Accent6 3 2 2" xfId="283"/>
    <cellStyle name="20% - Accent6 3 2 2 2" xfId="1633"/>
    <cellStyle name="20% - Accent6 3 2 3" xfId="284"/>
    <cellStyle name="20% - Accent6 3 2 3 2" xfId="1634"/>
    <cellStyle name="20% - Accent6 3 2 4" xfId="1632"/>
    <cellStyle name="20% - Accent6 3 3" xfId="285"/>
    <cellStyle name="20% - Accent6 3 3 2" xfId="1635"/>
    <cellStyle name="20% - Accent6 3 4" xfId="286"/>
    <cellStyle name="20% - Accent6 3 4 2" xfId="1636"/>
    <cellStyle name="20% - Accent6 3 5" xfId="1631"/>
    <cellStyle name="20% - Accent6 4" xfId="287"/>
    <cellStyle name="20% - Accent6 4 2" xfId="288"/>
    <cellStyle name="20% - Accent6 4 2 2" xfId="289"/>
    <cellStyle name="20% - Accent6 4 2 2 2" xfId="1639"/>
    <cellStyle name="20% - Accent6 4 2 3" xfId="290"/>
    <cellStyle name="20% - Accent6 4 2 3 2" xfId="1640"/>
    <cellStyle name="20% - Accent6 4 2 4" xfId="1638"/>
    <cellStyle name="20% - Accent6 4 3" xfId="291"/>
    <cellStyle name="20% - Accent6 4 3 2" xfId="1641"/>
    <cellStyle name="20% - Accent6 4 4" xfId="292"/>
    <cellStyle name="20% - Accent6 4 4 2" xfId="1642"/>
    <cellStyle name="20% - Accent6 4 5" xfId="1637"/>
    <cellStyle name="20% - Accent6 5" xfId="293"/>
    <cellStyle name="20% - Accent6 5 2" xfId="1643"/>
    <cellStyle name="20% - Accent6 6" xfId="294"/>
    <cellStyle name="20% - Accent6 6 2" xfId="1644"/>
    <cellStyle name="20% - Accent6 7" xfId="295"/>
    <cellStyle name="20% - Accent6 7 2" xfId="1645"/>
    <cellStyle name="20% - Accent6 8" xfId="296"/>
    <cellStyle name="20% - Accent6 8 2" xfId="1646"/>
    <cellStyle name="20% - Accent6 9" xfId="1315"/>
    <cellStyle name="40% - Accent1 10" xfId="1319"/>
    <cellStyle name="40% - Accent1 11" xfId="1337"/>
    <cellStyle name="40% - Accent1 12" xfId="1351"/>
    <cellStyle name="40% - Accent1 13" xfId="1365"/>
    <cellStyle name="40% - Accent1 14" xfId="1380"/>
    <cellStyle name="40% - Accent1 15" xfId="1394"/>
    <cellStyle name="40% - Accent1 16" xfId="1409"/>
    <cellStyle name="40% - Accent1 17" xfId="1423"/>
    <cellStyle name="40% - Accent1 18" xfId="1437"/>
    <cellStyle name="40% - Accent1 19" xfId="1452"/>
    <cellStyle name="40% - Accent1 2" xfId="23"/>
    <cellStyle name="40% - Accent1 2 2" xfId="298"/>
    <cellStyle name="40% - Accent1 2 2 2" xfId="299"/>
    <cellStyle name="40% - Accent1 2 2 2 2" xfId="1647"/>
    <cellStyle name="40% - Accent1 2 2 3" xfId="300"/>
    <cellStyle name="40% - Accent1 2 2 3 2" xfId="1648"/>
    <cellStyle name="40% - Accent1 2 2 4" xfId="1517"/>
    <cellStyle name="40% - Accent1 2 2 5" xfId="1500"/>
    <cellStyle name="40% - Accent1 2 3" xfId="301"/>
    <cellStyle name="40% - Accent1 2 3 2" xfId="1649"/>
    <cellStyle name="40% - Accent1 2 4" xfId="302"/>
    <cellStyle name="40% - Accent1 2 4 2" xfId="1650"/>
    <cellStyle name="40% - Accent1 2 5" xfId="297"/>
    <cellStyle name="40% - Accent1 2 6" xfId="1486"/>
    <cellStyle name="40% - Accent1 20" xfId="1468"/>
    <cellStyle name="40% - Accent1 21" xfId="100"/>
    <cellStyle name="40% - Accent1 3" xfId="143"/>
    <cellStyle name="40% - Accent1 3 2" xfId="303"/>
    <cellStyle name="40% - Accent1 3 2 2" xfId="304"/>
    <cellStyle name="40% - Accent1 3 2 2 2" xfId="1653"/>
    <cellStyle name="40% - Accent1 3 2 3" xfId="305"/>
    <cellStyle name="40% - Accent1 3 2 3 2" xfId="1654"/>
    <cellStyle name="40% - Accent1 3 2 4" xfId="1652"/>
    <cellStyle name="40% - Accent1 3 3" xfId="306"/>
    <cellStyle name="40% - Accent1 3 3 2" xfId="1655"/>
    <cellStyle name="40% - Accent1 3 4" xfId="307"/>
    <cellStyle name="40% - Accent1 3 4 2" xfId="1656"/>
    <cellStyle name="40% - Accent1 3 5" xfId="1651"/>
    <cellStyle name="40% - Accent1 4" xfId="308"/>
    <cellStyle name="40% - Accent1 4 2" xfId="309"/>
    <cellStyle name="40% - Accent1 4 2 2" xfId="310"/>
    <cellStyle name="40% - Accent1 4 2 2 2" xfId="1659"/>
    <cellStyle name="40% - Accent1 4 2 3" xfId="311"/>
    <cellStyle name="40% - Accent1 4 2 3 2" xfId="1660"/>
    <cellStyle name="40% - Accent1 4 2 4" xfId="1658"/>
    <cellStyle name="40% - Accent1 4 3" xfId="312"/>
    <cellStyle name="40% - Accent1 4 3 2" xfId="1661"/>
    <cellStyle name="40% - Accent1 4 4" xfId="313"/>
    <cellStyle name="40% - Accent1 4 4 2" xfId="1662"/>
    <cellStyle name="40% - Accent1 4 5" xfId="1657"/>
    <cellStyle name="40% - Accent1 5" xfId="314"/>
    <cellStyle name="40% - Accent1 5 2" xfId="1663"/>
    <cellStyle name="40% - Accent1 6" xfId="315"/>
    <cellStyle name="40% - Accent1 6 2" xfId="1664"/>
    <cellStyle name="40% - Accent1 7" xfId="316"/>
    <cellStyle name="40% - Accent1 7 2" xfId="1665"/>
    <cellStyle name="40% - Accent1 8" xfId="317"/>
    <cellStyle name="40% - Accent1 8 2" xfId="1666"/>
    <cellStyle name="40% - Accent1 9" xfId="1306"/>
    <cellStyle name="40% - Accent2 10" xfId="1321"/>
    <cellStyle name="40% - Accent2 11" xfId="1339"/>
    <cellStyle name="40% - Accent2 12" xfId="1353"/>
    <cellStyle name="40% - Accent2 13" xfId="1367"/>
    <cellStyle name="40% - Accent2 14" xfId="1382"/>
    <cellStyle name="40% - Accent2 15" xfId="1396"/>
    <cellStyle name="40% - Accent2 16" xfId="1411"/>
    <cellStyle name="40% - Accent2 17" xfId="1425"/>
    <cellStyle name="40% - Accent2 18" xfId="1439"/>
    <cellStyle name="40% - Accent2 19" xfId="1454"/>
    <cellStyle name="40% - Accent2 2" xfId="27"/>
    <cellStyle name="40% - Accent2 2 2" xfId="319"/>
    <cellStyle name="40% - Accent2 2 2 2" xfId="320"/>
    <cellStyle name="40% - Accent2 2 2 2 2" xfId="1667"/>
    <cellStyle name="40% - Accent2 2 2 3" xfId="321"/>
    <cellStyle name="40% - Accent2 2 2 3 2" xfId="1668"/>
    <cellStyle name="40% - Accent2 2 2 4" xfId="1518"/>
    <cellStyle name="40% - Accent2 2 2 5" xfId="1502"/>
    <cellStyle name="40% - Accent2 2 3" xfId="322"/>
    <cellStyle name="40% - Accent2 2 3 2" xfId="1669"/>
    <cellStyle name="40% - Accent2 2 4" xfId="323"/>
    <cellStyle name="40% - Accent2 2 4 2" xfId="1670"/>
    <cellStyle name="40% - Accent2 2 5" xfId="318"/>
    <cellStyle name="40% - Accent2 2 6" xfId="1488"/>
    <cellStyle name="40% - Accent2 20" xfId="1470"/>
    <cellStyle name="40% - Accent2 21" xfId="104"/>
    <cellStyle name="40% - Accent2 3" xfId="147"/>
    <cellStyle name="40% - Accent2 3 2" xfId="324"/>
    <cellStyle name="40% - Accent2 3 2 2" xfId="325"/>
    <cellStyle name="40% - Accent2 3 2 2 2" xfId="1673"/>
    <cellStyle name="40% - Accent2 3 2 3" xfId="326"/>
    <cellStyle name="40% - Accent2 3 2 3 2" xfId="1674"/>
    <cellStyle name="40% - Accent2 3 2 4" xfId="1672"/>
    <cellStyle name="40% - Accent2 3 3" xfId="327"/>
    <cellStyle name="40% - Accent2 3 3 2" xfId="1675"/>
    <cellStyle name="40% - Accent2 3 4" xfId="328"/>
    <cellStyle name="40% - Accent2 3 4 2" xfId="1676"/>
    <cellStyle name="40% - Accent2 3 5" xfId="1671"/>
    <cellStyle name="40% - Accent2 4" xfId="329"/>
    <cellStyle name="40% - Accent2 4 2" xfId="330"/>
    <cellStyle name="40% - Accent2 4 2 2" xfId="331"/>
    <cellStyle name="40% - Accent2 4 2 2 2" xfId="1679"/>
    <cellStyle name="40% - Accent2 4 2 3" xfId="332"/>
    <cellStyle name="40% - Accent2 4 2 3 2" xfId="1680"/>
    <cellStyle name="40% - Accent2 4 2 4" xfId="1678"/>
    <cellStyle name="40% - Accent2 4 3" xfId="333"/>
    <cellStyle name="40% - Accent2 4 3 2" xfId="1681"/>
    <cellStyle name="40% - Accent2 4 4" xfId="334"/>
    <cellStyle name="40% - Accent2 4 4 2" xfId="1682"/>
    <cellStyle name="40% - Accent2 4 5" xfId="1677"/>
    <cellStyle name="40% - Accent2 5" xfId="335"/>
    <cellStyle name="40% - Accent2 5 2" xfId="1683"/>
    <cellStyle name="40% - Accent2 6" xfId="336"/>
    <cellStyle name="40% - Accent2 6 2" xfId="1684"/>
    <cellStyle name="40% - Accent2 7" xfId="337"/>
    <cellStyle name="40% - Accent2 7 2" xfId="1685"/>
    <cellStyle name="40% - Accent2 8" xfId="338"/>
    <cellStyle name="40% - Accent2 8 2" xfId="1686"/>
    <cellStyle name="40% - Accent2 9" xfId="1308"/>
    <cellStyle name="40% - Accent3 10" xfId="1323"/>
    <cellStyle name="40% - Accent3 11" xfId="1341"/>
    <cellStyle name="40% - Accent3 12" xfId="1355"/>
    <cellStyle name="40% - Accent3 13" xfId="1369"/>
    <cellStyle name="40% - Accent3 14" xfId="1384"/>
    <cellStyle name="40% - Accent3 15" xfId="1398"/>
    <cellStyle name="40% - Accent3 16" xfId="1413"/>
    <cellStyle name="40% - Accent3 17" xfId="1427"/>
    <cellStyle name="40% - Accent3 18" xfId="1441"/>
    <cellStyle name="40% - Accent3 19" xfId="1456"/>
    <cellStyle name="40% - Accent3 2" xfId="31"/>
    <cellStyle name="40% - Accent3 2 2" xfId="340"/>
    <cellStyle name="40% - Accent3 2 2 2" xfId="341"/>
    <cellStyle name="40% - Accent3 2 2 2 2" xfId="1687"/>
    <cellStyle name="40% - Accent3 2 2 3" xfId="342"/>
    <cellStyle name="40% - Accent3 2 2 3 2" xfId="1688"/>
    <cellStyle name="40% - Accent3 2 2 4" xfId="1519"/>
    <cellStyle name="40% - Accent3 2 2 5" xfId="1504"/>
    <cellStyle name="40% - Accent3 2 3" xfId="343"/>
    <cellStyle name="40% - Accent3 2 3 2" xfId="1689"/>
    <cellStyle name="40% - Accent3 2 4" xfId="344"/>
    <cellStyle name="40% - Accent3 2 4 2" xfId="1690"/>
    <cellStyle name="40% - Accent3 2 5" xfId="339"/>
    <cellStyle name="40% - Accent3 2 6" xfId="1490"/>
    <cellStyle name="40% - Accent3 20" xfId="1472"/>
    <cellStyle name="40% - Accent3 21" xfId="108"/>
    <cellStyle name="40% - Accent3 3" xfId="151"/>
    <cellStyle name="40% - Accent3 3 2" xfId="345"/>
    <cellStyle name="40% - Accent3 3 2 2" xfId="346"/>
    <cellStyle name="40% - Accent3 3 2 2 2" xfId="1693"/>
    <cellStyle name="40% - Accent3 3 2 3" xfId="347"/>
    <cellStyle name="40% - Accent3 3 2 3 2" xfId="1694"/>
    <cellStyle name="40% - Accent3 3 2 4" xfId="1692"/>
    <cellStyle name="40% - Accent3 3 3" xfId="348"/>
    <cellStyle name="40% - Accent3 3 3 2" xfId="1695"/>
    <cellStyle name="40% - Accent3 3 4" xfId="349"/>
    <cellStyle name="40% - Accent3 3 4 2" xfId="1696"/>
    <cellStyle name="40% - Accent3 3 5" xfId="1691"/>
    <cellStyle name="40% - Accent3 4" xfId="350"/>
    <cellStyle name="40% - Accent3 4 2" xfId="351"/>
    <cellStyle name="40% - Accent3 4 2 2" xfId="352"/>
    <cellStyle name="40% - Accent3 4 2 2 2" xfId="1699"/>
    <cellStyle name="40% - Accent3 4 2 3" xfId="353"/>
    <cellStyle name="40% - Accent3 4 2 3 2" xfId="1700"/>
    <cellStyle name="40% - Accent3 4 2 4" xfId="1698"/>
    <cellStyle name="40% - Accent3 4 3" xfId="354"/>
    <cellStyle name="40% - Accent3 4 3 2" xfId="1701"/>
    <cellStyle name="40% - Accent3 4 4" xfId="355"/>
    <cellStyle name="40% - Accent3 4 4 2" xfId="1702"/>
    <cellStyle name="40% - Accent3 4 5" xfId="1697"/>
    <cellStyle name="40% - Accent3 5" xfId="356"/>
    <cellStyle name="40% - Accent3 5 2" xfId="1703"/>
    <cellStyle name="40% - Accent3 6" xfId="357"/>
    <cellStyle name="40% - Accent3 6 2" xfId="1704"/>
    <cellStyle name="40% - Accent3 7" xfId="358"/>
    <cellStyle name="40% - Accent3 7 2" xfId="1705"/>
    <cellStyle name="40% - Accent3 8" xfId="359"/>
    <cellStyle name="40% - Accent3 8 2" xfId="1706"/>
    <cellStyle name="40% - Accent3 9" xfId="1310"/>
    <cellStyle name="40% - Accent4 10" xfId="1325"/>
    <cellStyle name="40% - Accent4 11" xfId="1343"/>
    <cellStyle name="40% - Accent4 12" xfId="1357"/>
    <cellStyle name="40% - Accent4 13" xfId="1371"/>
    <cellStyle name="40% - Accent4 14" xfId="1386"/>
    <cellStyle name="40% - Accent4 15" xfId="1400"/>
    <cellStyle name="40% - Accent4 16" xfId="1415"/>
    <cellStyle name="40% - Accent4 17" xfId="1429"/>
    <cellStyle name="40% - Accent4 18" xfId="1443"/>
    <cellStyle name="40% - Accent4 19" xfId="1458"/>
    <cellStyle name="40% - Accent4 2" xfId="35"/>
    <cellStyle name="40% - Accent4 2 2" xfId="361"/>
    <cellStyle name="40% - Accent4 2 2 2" xfId="362"/>
    <cellStyle name="40% - Accent4 2 2 2 2" xfId="1707"/>
    <cellStyle name="40% - Accent4 2 2 3" xfId="363"/>
    <cellStyle name="40% - Accent4 2 2 3 2" xfId="1708"/>
    <cellStyle name="40% - Accent4 2 2 4" xfId="1520"/>
    <cellStyle name="40% - Accent4 2 2 5" xfId="1506"/>
    <cellStyle name="40% - Accent4 2 3" xfId="364"/>
    <cellStyle name="40% - Accent4 2 3 2" xfId="1709"/>
    <cellStyle name="40% - Accent4 2 4" xfId="365"/>
    <cellStyle name="40% - Accent4 2 4 2" xfId="1710"/>
    <cellStyle name="40% - Accent4 2 5" xfId="360"/>
    <cellStyle name="40% - Accent4 2 6" xfId="1492"/>
    <cellStyle name="40% - Accent4 20" xfId="1474"/>
    <cellStyle name="40% - Accent4 21" xfId="112"/>
    <cellStyle name="40% - Accent4 3" xfId="155"/>
    <cellStyle name="40% - Accent4 3 2" xfId="366"/>
    <cellStyle name="40% - Accent4 3 2 2" xfId="367"/>
    <cellStyle name="40% - Accent4 3 2 2 2" xfId="1713"/>
    <cellStyle name="40% - Accent4 3 2 3" xfId="368"/>
    <cellStyle name="40% - Accent4 3 2 3 2" xfId="1714"/>
    <cellStyle name="40% - Accent4 3 2 4" xfId="1712"/>
    <cellStyle name="40% - Accent4 3 3" xfId="369"/>
    <cellStyle name="40% - Accent4 3 3 2" xfId="1715"/>
    <cellStyle name="40% - Accent4 3 4" xfId="370"/>
    <cellStyle name="40% - Accent4 3 4 2" xfId="1716"/>
    <cellStyle name="40% - Accent4 3 5" xfId="1711"/>
    <cellStyle name="40% - Accent4 4" xfId="371"/>
    <cellStyle name="40% - Accent4 4 2" xfId="372"/>
    <cellStyle name="40% - Accent4 4 2 2" xfId="373"/>
    <cellStyle name="40% - Accent4 4 2 2 2" xfId="1719"/>
    <cellStyle name="40% - Accent4 4 2 3" xfId="374"/>
    <cellStyle name="40% - Accent4 4 2 3 2" xfId="1720"/>
    <cellStyle name="40% - Accent4 4 2 4" xfId="1718"/>
    <cellStyle name="40% - Accent4 4 3" xfId="375"/>
    <cellStyle name="40% - Accent4 4 3 2" xfId="1721"/>
    <cellStyle name="40% - Accent4 4 4" xfId="376"/>
    <cellStyle name="40% - Accent4 4 4 2" xfId="1722"/>
    <cellStyle name="40% - Accent4 4 5" xfId="1717"/>
    <cellStyle name="40% - Accent4 5" xfId="377"/>
    <cellStyle name="40% - Accent4 5 2" xfId="1723"/>
    <cellStyle name="40% - Accent4 6" xfId="378"/>
    <cellStyle name="40% - Accent4 6 2" xfId="1724"/>
    <cellStyle name="40% - Accent4 7" xfId="379"/>
    <cellStyle name="40% - Accent4 7 2" xfId="1725"/>
    <cellStyle name="40% - Accent4 8" xfId="380"/>
    <cellStyle name="40% - Accent4 8 2" xfId="1726"/>
    <cellStyle name="40% - Accent4 9" xfId="1312"/>
    <cellStyle name="40% - Accent5 10" xfId="1327"/>
    <cellStyle name="40% - Accent5 11" xfId="1345"/>
    <cellStyle name="40% - Accent5 12" xfId="1359"/>
    <cellStyle name="40% - Accent5 13" xfId="1373"/>
    <cellStyle name="40% - Accent5 14" xfId="1388"/>
    <cellStyle name="40% - Accent5 15" xfId="1402"/>
    <cellStyle name="40% - Accent5 16" xfId="1417"/>
    <cellStyle name="40% - Accent5 17" xfId="1431"/>
    <cellStyle name="40% - Accent5 18" xfId="1445"/>
    <cellStyle name="40% - Accent5 19" xfId="1460"/>
    <cellStyle name="40% - Accent5 2" xfId="39"/>
    <cellStyle name="40% - Accent5 2 2" xfId="382"/>
    <cellStyle name="40% - Accent5 2 2 2" xfId="383"/>
    <cellStyle name="40% - Accent5 2 2 2 2" xfId="1727"/>
    <cellStyle name="40% - Accent5 2 2 3" xfId="384"/>
    <cellStyle name="40% - Accent5 2 2 3 2" xfId="1728"/>
    <cellStyle name="40% - Accent5 2 2 4" xfId="1521"/>
    <cellStyle name="40% - Accent5 2 2 5" xfId="1508"/>
    <cellStyle name="40% - Accent5 2 3" xfId="385"/>
    <cellStyle name="40% - Accent5 2 3 2" xfId="1729"/>
    <cellStyle name="40% - Accent5 2 4" xfId="386"/>
    <cellStyle name="40% - Accent5 2 4 2" xfId="1730"/>
    <cellStyle name="40% - Accent5 2 5" xfId="381"/>
    <cellStyle name="40% - Accent5 2 6" xfId="1494"/>
    <cellStyle name="40% - Accent5 20" xfId="1476"/>
    <cellStyle name="40% - Accent5 21" xfId="116"/>
    <cellStyle name="40% - Accent5 3" xfId="159"/>
    <cellStyle name="40% - Accent5 3 2" xfId="388"/>
    <cellStyle name="40% - Accent5 3 2 2" xfId="389"/>
    <cellStyle name="40% - Accent5 3 2 2 2" xfId="1733"/>
    <cellStyle name="40% - Accent5 3 2 3" xfId="390"/>
    <cellStyle name="40% - Accent5 3 2 3 2" xfId="1734"/>
    <cellStyle name="40% - Accent5 3 2 4" xfId="1732"/>
    <cellStyle name="40% - Accent5 3 3" xfId="391"/>
    <cellStyle name="40% - Accent5 3 3 2" xfId="1735"/>
    <cellStyle name="40% - Accent5 3 4" xfId="392"/>
    <cellStyle name="40% - Accent5 3 4 2" xfId="1736"/>
    <cellStyle name="40% - Accent5 3 5" xfId="1731"/>
    <cellStyle name="40% - Accent5 4" xfId="393"/>
    <cellStyle name="40% - Accent5 4 2" xfId="394"/>
    <cellStyle name="40% - Accent5 4 2 2" xfId="395"/>
    <cellStyle name="40% - Accent5 4 2 2 2" xfId="1739"/>
    <cellStyle name="40% - Accent5 4 2 3" xfId="396"/>
    <cellStyle name="40% - Accent5 4 2 3 2" xfId="1740"/>
    <cellStyle name="40% - Accent5 4 2 4" xfId="1738"/>
    <cellStyle name="40% - Accent5 4 3" xfId="397"/>
    <cellStyle name="40% - Accent5 4 3 2" xfId="1741"/>
    <cellStyle name="40% - Accent5 4 4" xfId="398"/>
    <cellStyle name="40% - Accent5 4 4 2" xfId="1742"/>
    <cellStyle name="40% - Accent5 4 5" xfId="1737"/>
    <cellStyle name="40% - Accent5 5" xfId="399"/>
    <cellStyle name="40% - Accent5 5 2" xfId="1743"/>
    <cellStyle name="40% - Accent5 6" xfId="400"/>
    <cellStyle name="40% - Accent5 6 2" xfId="1744"/>
    <cellStyle name="40% - Accent5 7" xfId="401"/>
    <cellStyle name="40% - Accent5 7 2" xfId="1745"/>
    <cellStyle name="40% - Accent5 8" xfId="402"/>
    <cellStyle name="40% - Accent5 8 2" xfId="1746"/>
    <cellStyle name="40% - Accent5 9" xfId="1314"/>
    <cellStyle name="40% - Accent6 10" xfId="1329"/>
    <cellStyle name="40% - Accent6 11" xfId="1347"/>
    <cellStyle name="40% - Accent6 12" xfId="1361"/>
    <cellStyle name="40% - Accent6 13" xfId="1375"/>
    <cellStyle name="40% - Accent6 14" xfId="1390"/>
    <cellStyle name="40% - Accent6 15" xfId="1404"/>
    <cellStyle name="40% - Accent6 16" xfId="1419"/>
    <cellStyle name="40% - Accent6 17" xfId="1433"/>
    <cellStyle name="40% - Accent6 18" xfId="1447"/>
    <cellStyle name="40% - Accent6 19" xfId="1462"/>
    <cellStyle name="40% - Accent6 2" xfId="43"/>
    <cellStyle name="40% - Accent6 2 2" xfId="404"/>
    <cellStyle name="40% - Accent6 2 2 2" xfId="405"/>
    <cellStyle name="40% - Accent6 2 2 2 2" xfId="1747"/>
    <cellStyle name="40% - Accent6 2 2 3" xfId="406"/>
    <cellStyle name="40% - Accent6 2 2 3 2" xfId="1748"/>
    <cellStyle name="40% - Accent6 2 2 4" xfId="1522"/>
    <cellStyle name="40% - Accent6 2 2 5" xfId="1510"/>
    <cellStyle name="40% - Accent6 2 3" xfId="407"/>
    <cellStyle name="40% - Accent6 2 3 2" xfId="1749"/>
    <cellStyle name="40% - Accent6 2 4" xfId="408"/>
    <cellStyle name="40% - Accent6 2 4 2" xfId="1750"/>
    <cellStyle name="40% - Accent6 2 5" xfId="403"/>
    <cellStyle name="40% - Accent6 2 6" xfId="1496"/>
    <cellStyle name="40% - Accent6 20" xfId="1478"/>
    <cellStyle name="40% - Accent6 21" xfId="120"/>
    <cellStyle name="40% - Accent6 3" xfId="163"/>
    <cellStyle name="40% - Accent6 3 2" xfId="409"/>
    <cellStyle name="40% - Accent6 3 2 2" xfId="410"/>
    <cellStyle name="40% - Accent6 3 2 2 2" xfId="1753"/>
    <cellStyle name="40% - Accent6 3 2 3" xfId="411"/>
    <cellStyle name="40% - Accent6 3 2 3 2" xfId="1754"/>
    <cellStyle name="40% - Accent6 3 2 4" xfId="1752"/>
    <cellStyle name="40% - Accent6 3 3" xfId="412"/>
    <cellStyle name="40% - Accent6 3 3 2" xfId="1755"/>
    <cellStyle name="40% - Accent6 3 4" xfId="413"/>
    <cellStyle name="40% - Accent6 3 4 2" xfId="1756"/>
    <cellStyle name="40% - Accent6 3 5" xfId="1751"/>
    <cellStyle name="40% - Accent6 4" xfId="414"/>
    <cellStyle name="40% - Accent6 4 2" xfId="415"/>
    <cellStyle name="40% - Accent6 4 2 2" xfId="416"/>
    <cellStyle name="40% - Accent6 4 2 2 2" xfId="1759"/>
    <cellStyle name="40% - Accent6 4 2 3" xfId="417"/>
    <cellStyle name="40% - Accent6 4 2 3 2" xfId="1760"/>
    <cellStyle name="40% - Accent6 4 2 4" xfId="1758"/>
    <cellStyle name="40% - Accent6 4 3" xfId="418"/>
    <cellStyle name="40% - Accent6 4 3 2" xfId="1761"/>
    <cellStyle name="40% - Accent6 4 4" xfId="419"/>
    <cellStyle name="40% - Accent6 4 4 2" xfId="1762"/>
    <cellStyle name="40% - Accent6 4 5" xfId="1757"/>
    <cellStyle name="40% - Accent6 5" xfId="420"/>
    <cellStyle name="40% - Accent6 5 2" xfId="1763"/>
    <cellStyle name="40% - Accent6 6" xfId="421"/>
    <cellStyle name="40% - Accent6 6 2" xfId="1764"/>
    <cellStyle name="40% - Accent6 7" xfId="422"/>
    <cellStyle name="40% - Accent6 7 2" xfId="1765"/>
    <cellStyle name="40% - Accent6 8" xfId="423"/>
    <cellStyle name="40% - Accent6 8 2" xfId="1766"/>
    <cellStyle name="40% - Accent6 9" xfId="1316"/>
    <cellStyle name="60% - Accent1 2" xfId="24"/>
    <cellStyle name="60% - Accent1 2 2" xfId="424"/>
    <cellStyle name="60% - Accent1 3" xfId="144"/>
    <cellStyle name="60% - Accent1 3 2" xfId="425"/>
    <cellStyle name="60% - Accent1 4" xfId="101"/>
    <cellStyle name="60% - Accent2 2" xfId="28"/>
    <cellStyle name="60% - Accent2 2 2" xfId="426"/>
    <cellStyle name="60% - Accent2 3" xfId="148"/>
    <cellStyle name="60% - Accent2 3 2" xfId="427"/>
    <cellStyle name="60% - Accent2 4" xfId="105"/>
    <cellStyle name="60% - Accent3 2" xfId="32"/>
    <cellStyle name="60% - Accent3 2 2" xfId="428"/>
    <cellStyle name="60% - Accent3 3" xfId="152"/>
    <cellStyle name="60% - Accent3 3 2" xfId="429"/>
    <cellStyle name="60% - Accent3 4" xfId="109"/>
    <cellStyle name="60% - Accent4 2" xfId="36"/>
    <cellStyle name="60% - Accent4 2 2" xfId="430"/>
    <cellStyle name="60% - Accent4 3" xfId="156"/>
    <cellStyle name="60% - Accent4 3 2" xfId="431"/>
    <cellStyle name="60% - Accent4 4" xfId="113"/>
    <cellStyle name="60% - Accent5 2" xfId="40"/>
    <cellStyle name="60% - Accent5 2 2" xfId="432"/>
    <cellStyle name="60% - Accent5 3" xfId="160"/>
    <cellStyle name="60% - Accent5 3 2" xfId="433"/>
    <cellStyle name="60% - Accent5 4" xfId="117"/>
    <cellStyle name="60% - Accent6 2" xfId="44"/>
    <cellStyle name="60% - Accent6 2 2" xfId="434"/>
    <cellStyle name="60% - Accent6 3" xfId="164"/>
    <cellStyle name="60% - Accent6 3 2" xfId="435"/>
    <cellStyle name="60% - Accent6 4" xfId="121"/>
    <cellStyle name="Accent1 2" xfId="21"/>
    <cellStyle name="Accent1 2 2" xfId="436"/>
    <cellStyle name="Accent1 3" xfId="141"/>
    <cellStyle name="Accent1 3 2" xfId="437"/>
    <cellStyle name="Accent1 4" xfId="98"/>
    <cellStyle name="Accent2 2" xfId="25"/>
    <cellStyle name="Accent2 2 2" xfId="438"/>
    <cellStyle name="Accent2 3" xfId="145"/>
    <cellStyle name="Accent2 3 2" xfId="439"/>
    <cellStyle name="Accent2 4" xfId="102"/>
    <cellStyle name="Accent3 2" xfId="29"/>
    <cellStyle name="Accent3 2 2" xfId="440"/>
    <cellStyle name="Accent3 3" xfId="149"/>
    <cellStyle name="Accent3 3 2" xfId="441"/>
    <cellStyle name="Accent3 4" xfId="106"/>
    <cellStyle name="Accent4 2" xfId="33"/>
    <cellStyle name="Accent4 2 2" xfId="442"/>
    <cellStyle name="Accent4 3" xfId="153"/>
    <cellStyle name="Accent4 3 2" xfId="443"/>
    <cellStyle name="Accent4 4" xfId="110"/>
    <cellStyle name="Accent5 2" xfId="37"/>
    <cellStyle name="Accent5 2 2" xfId="444"/>
    <cellStyle name="Accent5 3" xfId="157"/>
    <cellStyle name="Accent5 3 2" xfId="445"/>
    <cellStyle name="Accent5 4" xfId="114"/>
    <cellStyle name="Accent6 2" xfId="41"/>
    <cellStyle name="Accent6 2 2" xfId="446"/>
    <cellStyle name="Accent6 3" xfId="161"/>
    <cellStyle name="Accent6 3 2" xfId="447"/>
    <cellStyle name="Accent6 4" xfId="118"/>
    <cellStyle name="Bad 2" xfId="10"/>
    <cellStyle name="Bad 2 2" xfId="448"/>
    <cellStyle name="Bad 3" xfId="130"/>
    <cellStyle name="Bad 3 2" xfId="449"/>
    <cellStyle name="Bad 4" xfId="87"/>
    <cellStyle name="Calculation 2" xfId="14"/>
    <cellStyle name="Calculation 2 2" xfId="450"/>
    <cellStyle name="Calculation 3" xfId="134"/>
    <cellStyle name="Calculation 3 2" xfId="451"/>
    <cellStyle name="Calculation 4" xfId="91"/>
    <cellStyle name="Check Cell 2" xfId="16"/>
    <cellStyle name="Check Cell 2 2" xfId="452"/>
    <cellStyle name="Check Cell 3" xfId="136"/>
    <cellStyle name="Check Cell 3 2" xfId="453"/>
    <cellStyle name="Check Cell 4" xfId="93"/>
    <cellStyle name="Comma 10" xfId="1420"/>
    <cellStyle name="Comma 11" xfId="1434"/>
    <cellStyle name="Comma 12" xfId="1449"/>
    <cellStyle name="Comma 13" xfId="1465"/>
    <cellStyle name="Comma 14" xfId="1297"/>
    <cellStyle name="Comma 15" xfId="1482"/>
    <cellStyle name="Comma 16" xfId="81"/>
    <cellStyle name="Comma 18" xfId="454"/>
    <cellStyle name="Comma 18 2" xfId="455"/>
    <cellStyle name="Comma 19" xfId="456"/>
    <cellStyle name="Comma 19 2" xfId="457"/>
    <cellStyle name="Comma 19 2 2" xfId="1768"/>
    <cellStyle name="Comma 19 3" xfId="1767"/>
    <cellStyle name="Comma 2" xfId="47"/>
    <cellStyle name="Comma 2 10" xfId="458"/>
    <cellStyle name="Comma 2 10 2" xfId="459"/>
    <cellStyle name="Comma 2 11" xfId="460"/>
    <cellStyle name="Comma 2 12" xfId="461"/>
    <cellStyle name="Comma 2 13" xfId="462"/>
    <cellStyle name="Comma 2 14" xfId="463"/>
    <cellStyle name="Comma 2 15" xfId="464"/>
    <cellStyle name="Comma 2 16" xfId="465"/>
    <cellStyle name="Comma 2 17" xfId="466"/>
    <cellStyle name="Comma 2 18" xfId="1295"/>
    <cellStyle name="Comma 2 18 2" xfId="1769"/>
    <cellStyle name="Comma 2 19" xfId="124"/>
    <cellStyle name="Comma 2 2" xfId="48"/>
    <cellStyle name="Comma 2 2 10" xfId="467"/>
    <cellStyle name="Comma 2 2 2" xfId="468"/>
    <cellStyle name="Comma 2 2 2 2" xfId="1771"/>
    <cellStyle name="Comma 2 2 3" xfId="469"/>
    <cellStyle name="Comma 2 2 3 2" xfId="1772"/>
    <cellStyle name="Comma 2 2 4" xfId="470"/>
    <cellStyle name="Comma 2 2 5" xfId="471"/>
    <cellStyle name="Comma 2 2 6" xfId="472"/>
    <cellStyle name="Comma 2 2 7" xfId="473"/>
    <cellStyle name="Comma 2 2 8" xfId="474"/>
    <cellStyle name="Comma 2 2 9" xfId="1770"/>
    <cellStyle name="Comma 2 3" xfId="475"/>
    <cellStyle name="Comma 2 3 2" xfId="1480"/>
    <cellStyle name="Comma 2 3 2 2" xfId="1773"/>
    <cellStyle name="Comma 2 4" xfId="476"/>
    <cellStyle name="Comma 2 4 2" xfId="1298"/>
    <cellStyle name="Comma 2 4 2 2" xfId="1774"/>
    <cellStyle name="Comma 2 5" xfId="477"/>
    <cellStyle name="Comma 2 5 2" xfId="478"/>
    <cellStyle name="Comma 2 5 2 2" xfId="479"/>
    <cellStyle name="Comma 2 5 3" xfId="480"/>
    <cellStyle name="Comma 2 5 3 2" xfId="481"/>
    <cellStyle name="Comma 2 6" xfId="482"/>
    <cellStyle name="Comma 2 6 2" xfId="483"/>
    <cellStyle name="Comma 2 6 2 2" xfId="484"/>
    <cellStyle name="Comma 2 6 3" xfId="485"/>
    <cellStyle name="Comma 2 6 3 2" xfId="486"/>
    <cellStyle name="Comma 2 7" xfId="487"/>
    <cellStyle name="Comma 2 7 2" xfId="488"/>
    <cellStyle name="Comma 2 8" xfId="489"/>
    <cellStyle name="Comma 2 8 2" xfId="490"/>
    <cellStyle name="Comma 2 9" xfId="491"/>
    <cellStyle name="Comma 2 9 2" xfId="492"/>
    <cellStyle name="Comma 20" xfId="493"/>
    <cellStyle name="Comma 20 2" xfId="494"/>
    <cellStyle name="Comma 21" xfId="495"/>
    <cellStyle name="Comma 21 2" xfId="496"/>
    <cellStyle name="Comma 21 2 2" xfId="497"/>
    <cellStyle name="Comma 22" xfId="498"/>
    <cellStyle name="Comma 22 2" xfId="499"/>
    <cellStyle name="Comma 3" xfId="49"/>
    <cellStyle name="Comma 3 10" xfId="501"/>
    <cellStyle name="Comma 3 11" xfId="502"/>
    <cellStyle name="Comma 3 12" xfId="1331"/>
    <cellStyle name="Comma 3 13" xfId="500"/>
    <cellStyle name="Comma 3 2" xfId="503"/>
    <cellStyle name="Comma 3 2 2" xfId="504"/>
    <cellStyle name="Comma 3 2 3" xfId="505"/>
    <cellStyle name="Comma 3 2 4" xfId="1332"/>
    <cellStyle name="Comma 3 3" xfId="506"/>
    <cellStyle name="Comma 3 3 2" xfId="507"/>
    <cellStyle name="Comma 3 3 3" xfId="508"/>
    <cellStyle name="Comma 3 4" xfId="509"/>
    <cellStyle name="Comma 3 5" xfId="510"/>
    <cellStyle name="Comma 3 6" xfId="511"/>
    <cellStyle name="Comma 3 7" xfId="512"/>
    <cellStyle name="Comma 3 8" xfId="513"/>
    <cellStyle name="Comma 3 9" xfId="514"/>
    <cellStyle name="Comma 4" xfId="50"/>
    <cellStyle name="Comma 4 2" xfId="516"/>
    <cellStyle name="Comma 4 3" xfId="1334"/>
    <cellStyle name="Comma 4 4" xfId="515"/>
    <cellStyle name="Comma 5" xfId="517"/>
    <cellStyle name="Comma 5 2" xfId="518"/>
    <cellStyle name="Comma 5 3" xfId="1348"/>
    <cellStyle name="Comma 6" xfId="519"/>
    <cellStyle name="Comma 6 2" xfId="520"/>
    <cellStyle name="Comma 6 3" xfId="521"/>
    <cellStyle name="Comma 6 4" xfId="1362"/>
    <cellStyle name="Comma 7" xfId="522"/>
    <cellStyle name="Comma 7 2" xfId="1377"/>
    <cellStyle name="Comma 8" xfId="523"/>
    <cellStyle name="Comma 8 2" xfId="1775"/>
    <cellStyle name="Comma 9" xfId="1406"/>
    <cellStyle name="Comma0" xfId="524"/>
    <cellStyle name="Currency 10" xfId="51"/>
    <cellStyle name="Currency 10 2" xfId="1233"/>
    <cellStyle name="Currency 11" xfId="46"/>
    <cellStyle name="Currency 2" xfId="52"/>
    <cellStyle name="Currency 2 2" xfId="53"/>
    <cellStyle name="Currency 2 2 2" xfId="527"/>
    <cellStyle name="Currency 2 2 2 2" xfId="528"/>
    <cellStyle name="Currency 2 2 2 2 2" xfId="529"/>
    <cellStyle name="Currency 2 2 2 2 2 2" xfId="1779"/>
    <cellStyle name="Currency 2 2 2 2 3" xfId="530"/>
    <cellStyle name="Currency 2 2 2 2 3 2" xfId="1780"/>
    <cellStyle name="Currency 2 2 2 2 4" xfId="1778"/>
    <cellStyle name="Currency 2 2 2 3" xfId="531"/>
    <cellStyle name="Currency 2 2 2 3 2" xfId="532"/>
    <cellStyle name="Currency 2 2 2 3 2 2" xfId="1782"/>
    <cellStyle name="Currency 2 2 2 3 3" xfId="533"/>
    <cellStyle name="Currency 2 2 2 3 3 2" xfId="1783"/>
    <cellStyle name="Currency 2 2 2 3 4" xfId="1781"/>
    <cellStyle name="Currency 2 2 2 4" xfId="534"/>
    <cellStyle name="Currency 2 2 2 4 2" xfId="1784"/>
    <cellStyle name="Currency 2 2 2 5" xfId="535"/>
    <cellStyle name="Currency 2 2 2 5 2" xfId="1785"/>
    <cellStyle name="Currency 2 2 2 6" xfId="1777"/>
    <cellStyle name="Currency 2 2 3" xfId="536"/>
    <cellStyle name="Currency 2 2 3 2" xfId="537"/>
    <cellStyle name="Currency 2 2 3 2 2" xfId="1787"/>
    <cellStyle name="Currency 2 2 3 3" xfId="538"/>
    <cellStyle name="Currency 2 2 3 3 2" xfId="1788"/>
    <cellStyle name="Currency 2 2 3 4" xfId="1786"/>
    <cellStyle name="Currency 2 2 4" xfId="539"/>
    <cellStyle name="Currency 2 2 4 2" xfId="540"/>
    <cellStyle name="Currency 2 2 4 2 2" xfId="1790"/>
    <cellStyle name="Currency 2 2 4 3" xfId="541"/>
    <cellStyle name="Currency 2 2 4 3 2" xfId="1791"/>
    <cellStyle name="Currency 2 2 4 4" xfId="1789"/>
    <cellStyle name="Currency 2 2 5" xfId="542"/>
    <cellStyle name="Currency 2 2 5 2" xfId="1792"/>
    <cellStyle name="Currency 2 2 6" xfId="543"/>
    <cellStyle name="Currency 2 2 6 2" xfId="1793"/>
    <cellStyle name="Currency 2 2 7" xfId="1776"/>
    <cellStyle name="Currency 2 2 8" xfId="526"/>
    <cellStyle name="Currency 2 3" xfId="544"/>
    <cellStyle name="Currency 2 3 2" xfId="545"/>
    <cellStyle name="Currency 2 3 2 2" xfId="546"/>
    <cellStyle name="Currency 2 3 2 2 2" xfId="547"/>
    <cellStyle name="Currency 2 3 2 2 2 2" xfId="1797"/>
    <cellStyle name="Currency 2 3 2 2 3" xfId="548"/>
    <cellStyle name="Currency 2 3 2 2 3 2" xfId="1798"/>
    <cellStyle name="Currency 2 3 2 2 4" xfId="1796"/>
    <cellStyle name="Currency 2 3 2 3" xfId="549"/>
    <cellStyle name="Currency 2 3 2 3 2" xfId="550"/>
    <cellStyle name="Currency 2 3 2 3 2 2" xfId="1800"/>
    <cellStyle name="Currency 2 3 2 3 3" xfId="551"/>
    <cellStyle name="Currency 2 3 2 3 3 2" xfId="1801"/>
    <cellStyle name="Currency 2 3 2 3 4" xfId="1799"/>
    <cellStyle name="Currency 2 3 2 4" xfId="552"/>
    <cellStyle name="Currency 2 3 2 4 2" xfId="1802"/>
    <cellStyle name="Currency 2 3 2 5" xfId="553"/>
    <cellStyle name="Currency 2 3 2 5 2" xfId="1803"/>
    <cellStyle name="Currency 2 3 2 6" xfId="1795"/>
    <cellStyle name="Currency 2 3 3" xfId="554"/>
    <cellStyle name="Currency 2 3 3 2" xfId="555"/>
    <cellStyle name="Currency 2 3 3 2 2" xfId="1805"/>
    <cellStyle name="Currency 2 3 3 3" xfId="556"/>
    <cellStyle name="Currency 2 3 3 3 2" xfId="1806"/>
    <cellStyle name="Currency 2 3 3 4" xfId="1804"/>
    <cellStyle name="Currency 2 3 4" xfId="557"/>
    <cellStyle name="Currency 2 3 4 2" xfId="558"/>
    <cellStyle name="Currency 2 3 4 2 2" xfId="1808"/>
    <cellStyle name="Currency 2 3 4 3" xfId="559"/>
    <cellStyle name="Currency 2 3 4 3 2" xfId="1809"/>
    <cellStyle name="Currency 2 3 4 4" xfId="1807"/>
    <cellStyle name="Currency 2 3 5" xfId="560"/>
    <cellStyle name="Currency 2 3 5 2" xfId="1810"/>
    <cellStyle name="Currency 2 3 6" xfId="561"/>
    <cellStyle name="Currency 2 3 6 2" xfId="1811"/>
    <cellStyle name="Currency 2 3 7" xfId="1794"/>
    <cellStyle name="Currency 2 4" xfId="562"/>
    <cellStyle name="Currency 2 5" xfId="563"/>
    <cellStyle name="Currency 2 5 2" xfId="564"/>
    <cellStyle name="Currency 2 5 2 2" xfId="565"/>
    <cellStyle name="Currency 2 5 2 2 2" xfId="1814"/>
    <cellStyle name="Currency 2 5 2 3" xfId="566"/>
    <cellStyle name="Currency 2 5 2 3 2" xfId="1815"/>
    <cellStyle name="Currency 2 5 2 4" xfId="1813"/>
    <cellStyle name="Currency 2 5 3" xfId="567"/>
    <cellStyle name="Currency 2 5 3 2" xfId="1816"/>
    <cellStyle name="Currency 2 5 4" xfId="568"/>
    <cellStyle name="Currency 2 5 4 2" xfId="1817"/>
    <cellStyle name="Currency 2 5 5" xfId="1812"/>
    <cellStyle name="Currency 2 6" xfId="569"/>
    <cellStyle name="Currency 2 6 2" xfId="570"/>
    <cellStyle name="Currency 2 6 2 2" xfId="571"/>
    <cellStyle name="Currency 2 6 2 2 2" xfId="1820"/>
    <cellStyle name="Currency 2 6 2 3" xfId="572"/>
    <cellStyle name="Currency 2 6 2 3 2" xfId="1821"/>
    <cellStyle name="Currency 2 6 2 4" xfId="1819"/>
    <cellStyle name="Currency 2 6 3" xfId="573"/>
    <cellStyle name="Currency 2 6 3 2" xfId="1822"/>
    <cellStyle name="Currency 2 6 4" xfId="574"/>
    <cellStyle name="Currency 2 6 4 2" xfId="1823"/>
    <cellStyle name="Currency 2 6 5" xfId="1818"/>
    <cellStyle name="Currency 2 7" xfId="575"/>
    <cellStyle name="Currency 2 7 2" xfId="576"/>
    <cellStyle name="Currency 2 7 3" xfId="577"/>
    <cellStyle name="Currency 2 7 3 2" xfId="1824"/>
    <cellStyle name="Currency 2 8" xfId="578"/>
    <cellStyle name="Currency 2 8 2" xfId="1825"/>
    <cellStyle name="Currency 2 9" xfId="525"/>
    <cellStyle name="Currency 3" xfId="54"/>
    <cellStyle name="Currency 3 2" xfId="580"/>
    <cellStyle name="Currency 3 3" xfId="1463"/>
    <cellStyle name="Currency 3 4" xfId="579"/>
    <cellStyle name="Currency 4" xfId="581"/>
    <cellStyle name="Currency 4 2" xfId="582"/>
    <cellStyle name="Currency 4 2 2" xfId="583"/>
    <cellStyle name="Currency 4 2 2 2" xfId="584"/>
    <cellStyle name="Currency 4 2 2 2 2" xfId="1829"/>
    <cellStyle name="Currency 4 2 2 3" xfId="585"/>
    <cellStyle name="Currency 4 2 2 3 2" xfId="1830"/>
    <cellStyle name="Currency 4 2 2 4" xfId="1828"/>
    <cellStyle name="Currency 4 2 3" xfId="586"/>
    <cellStyle name="Currency 4 2 3 2" xfId="587"/>
    <cellStyle name="Currency 4 2 3 2 2" xfId="1832"/>
    <cellStyle name="Currency 4 2 3 3" xfId="588"/>
    <cellStyle name="Currency 4 2 3 3 2" xfId="1833"/>
    <cellStyle name="Currency 4 2 3 4" xfId="1831"/>
    <cellStyle name="Currency 4 2 4" xfId="589"/>
    <cellStyle name="Currency 4 2 4 2" xfId="1834"/>
    <cellStyle name="Currency 4 2 5" xfId="590"/>
    <cellStyle name="Currency 4 2 5 2" xfId="1835"/>
    <cellStyle name="Currency 4 2 6" xfId="1827"/>
    <cellStyle name="Currency 4 3" xfId="591"/>
    <cellStyle name="Currency 4 3 2" xfId="592"/>
    <cellStyle name="Currency 4 3 2 2" xfId="1837"/>
    <cellStyle name="Currency 4 3 3" xfId="593"/>
    <cellStyle name="Currency 4 3 3 2" xfId="1838"/>
    <cellStyle name="Currency 4 3 4" xfId="1836"/>
    <cellStyle name="Currency 4 4" xfId="594"/>
    <cellStyle name="Currency 4 4 2" xfId="595"/>
    <cellStyle name="Currency 4 4 2 2" xfId="1840"/>
    <cellStyle name="Currency 4 4 3" xfId="596"/>
    <cellStyle name="Currency 4 4 3 2" xfId="1841"/>
    <cellStyle name="Currency 4 4 4" xfId="1839"/>
    <cellStyle name="Currency 4 5" xfId="597"/>
    <cellStyle name="Currency 4 5 2" xfId="1842"/>
    <cellStyle name="Currency 4 6" xfId="598"/>
    <cellStyle name="Currency 4 6 2" xfId="1843"/>
    <cellStyle name="Currency 4 7" xfId="1826"/>
    <cellStyle name="Currency 5" xfId="55"/>
    <cellStyle name="Currency 5 2" xfId="56"/>
    <cellStyle name="Currency 5 2 2" xfId="600"/>
    <cellStyle name="Currency 5 3" xfId="601"/>
    <cellStyle name="Currency 5 4" xfId="599"/>
    <cellStyle name="Currency 6" xfId="602"/>
    <cellStyle name="Currency 6 2" xfId="603"/>
    <cellStyle name="Currency 6 3" xfId="604"/>
    <cellStyle name="Currency 7" xfId="605"/>
    <cellStyle name="Currency 8" xfId="606"/>
    <cellStyle name="Currency 9" xfId="607"/>
    <cellStyle name="Currency0" xfId="608"/>
    <cellStyle name="Date" xfId="609"/>
    <cellStyle name="Explanatory Text 2" xfId="19"/>
    <cellStyle name="Explanatory Text 2 2" xfId="610"/>
    <cellStyle name="Explanatory Text 3" xfId="139"/>
    <cellStyle name="Explanatory Text 3 2" xfId="611"/>
    <cellStyle name="Explanatory Text 4" xfId="96"/>
    <cellStyle name="F2" xfId="612"/>
    <cellStyle name="F2 10" xfId="613"/>
    <cellStyle name="F2 11" xfId="614"/>
    <cellStyle name="F2 12" xfId="615"/>
    <cellStyle name="F2 13" xfId="616"/>
    <cellStyle name="F2 14" xfId="617"/>
    <cellStyle name="F2 15" xfId="618"/>
    <cellStyle name="F2 16" xfId="619"/>
    <cellStyle name="F2 17" xfId="620"/>
    <cellStyle name="F2 18" xfId="621"/>
    <cellStyle name="F2 19" xfId="622"/>
    <cellStyle name="F2 2" xfId="623"/>
    <cellStyle name="F2 3" xfId="624"/>
    <cellStyle name="F2 4" xfId="625"/>
    <cellStyle name="F2 5" xfId="626"/>
    <cellStyle name="F2 6" xfId="627"/>
    <cellStyle name="F2 7" xfId="628"/>
    <cellStyle name="F2 8" xfId="629"/>
    <cellStyle name="F2 9" xfId="630"/>
    <cellStyle name="F3" xfId="631"/>
    <cellStyle name="F3 10" xfId="632"/>
    <cellStyle name="F3 11" xfId="633"/>
    <cellStyle name="F3 12" xfId="634"/>
    <cellStyle name="F3 13" xfId="635"/>
    <cellStyle name="F3 14" xfId="636"/>
    <cellStyle name="F3 15" xfId="637"/>
    <cellStyle name="F3 16" xfId="638"/>
    <cellStyle name="F3 17" xfId="639"/>
    <cellStyle name="F3 18" xfId="640"/>
    <cellStyle name="F3 19" xfId="641"/>
    <cellStyle name="F3 2" xfId="642"/>
    <cellStyle name="F3 3" xfId="643"/>
    <cellStyle name="F3 4" xfId="644"/>
    <cellStyle name="F3 5" xfId="645"/>
    <cellStyle name="F3 6" xfId="646"/>
    <cellStyle name="F3 7" xfId="647"/>
    <cellStyle name="F3 8" xfId="648"/>
    <cellStyle name="F3 9" xfId="649"/>
    <cellStyle name="F4" xfId="650"/>
    <cellStyle name="F4 10" xfId="651"/>
    <cellStyle name="F4 11" xfId="652"/>
    <cellStyle name="F4 12" xfId="653"/>
    <cellStyle name="F4 13" xfId="654"/>
    <cellStyle name="F4 14" xfId="655"/>
    <cellStyle name="F4 15" xfId="656"/>
    <cellStyle name="F4 16" xfId="657"/>
    <cellStyle name="F4 17" xfId="658"/>
    <cellStyle name="F4 18" xfId="659"/>
    <cellStyle name="F4 19" xfId="660"/>
    <cellStyle name="F4 2" xfId="661"/>
    <cellStyle name="F4 3" xfId="662"/>
    <cellStyle name="F4 4" xfId="663"/>
    <cellStyle name="F4 5" xfId="664"/>
    <cellStyle name="F4 6" xfId="665"/>
    <cellStyle name="F4 7" xfId="666"/>
    <cellStyle name="F4 8" xfId="667"/>
    <cellStyle name="F4 9" xfId="668"/>
    <cellStyle name="F5" xfId="669"/>
    <cellStyle name="F5 10" xfId="670"/>
    <cellStyle name="F5 11" xfId="671"/>
    <cellStyle name="F5 12" xfId="672"/>
    <cellStyle name="F5 13" xfId="673"/>
    <cellStyle name="F5 14" xfId="674"/>
    <cellStyle name="F5 15" xfId="675"/>
    <cellStyle name="F5 16" xfId="676"/>
    <cellStyle name="F5 17" xfId="677"/>
    <cellStyle name="F5 18" xfId="678"/>
    <cellStyle name="F5 19" xfId="679"/>
    <cellStyle name="F5 2" xfId="680"/>
    <cellStyle name="F5 3" xfId="681"/>
    <cellStyle name="F5 4" xfId="682"/>
    <cellStyle name="F5 5" xfId="683"/>
    <cellStyle name="F5 6" xfId="684"/>
    <cellStyle name="F5 7" xfId="685"/>
    <cellStyle name="F5 8" xfId="686"/>
    <cellStyle name="F5 9" xfId="687"/>
    <cellStyle name="F6" xfId="688"/>
    <cellStyle name="F6 10" xfId="689"/>
    <cellStyle name="F6 11" xfId="690"/>
    <cellStyle name="F6 12" xfId="691"/>
    <cellStyle name="F6 13" xfId="692"/>
    <cellStyle name="F6 14" xfId="693"/>
    <cellStyle name="F6 15" xfId="694"/>
    <cellStyle name="F6 16" xfId="695"/>
    <cellStyle name="F6 17" xfId="696"/>
    <cellStyle name="F6 18" xfId="697"/>
    <cellStyle name="F6 19" xfId="698"/>
    <cellStyle name="F6 2" xfId="699"/>
    <cellStyle name="F6 3" xfId="700"/>
    <cellStyle name="F6 4" xfId="701"/>
    <cellStyle name="F6 5" xfId="702"/>
    <cellStyle name="F6 6" xfId="703"/>
    <cellStyle name="F6 7" xfId="704"/>
    <cellStyle name="F6 8" xfId="705"/>
    <cellStyle name="F6 9" xfId="706"/>
    <cellStyle name="F7" xfId="707"/>
    <cellStyle name="F7 10" xfId="708"/>
    <cellStyle name="F7 11" xfId="709"/>
    <cellStyle name="F7 12" xfId="710"/>
    <cellStyle name="F7 13" xfId="711"/>
    <cellStyle name="F7 14" xfId="712"/>
    <cellStyle name="F7 15" xfId="713"/>
    <cellStyle name="F7 16" xfId="714"/>
    <cellStyle name="F7 17" xfId="715"/>
    <cellStyle name="F7 18" xfId="716"/>
    <cellStyle name="F7 19" xfId="717"/>
    <cellStyle name="F7 2" xfId="718"/>
    <cellStyle name="F7 3" xfId="719"/>
    <cellStyle name="F7 4" xfId="720"/>
    <cellStyle name="F7 5" xfId="721"/>
    <cellStyle name="F7 6" xfId="722"/>
    <cellStyle name="F7 7" xfId="723"/>
    <cellStyle name="F7 8" xfId="724"/>
    <cellStyle name="F7 9" xfId="725"/>
    <cellStyle name="F8" xfId="726"/>
    <cellStyle name="F8 10" xfId="727"/>
    <cellStyle name="F8 11" xfId="728"/>
    <cellStyle name="F8 12" xfId="729"/>
    <cellStyle name="F8 13" xfId="730"/>
    <cellStyle name="F8 14" xfId="731"/>
    <cellStyle name="F8 15" xfId="732"/>
    <cellStyle name="F8 16" xfId="733"/>
    <cellStyle name="F8 17" xfId="734"/>
    <cellStyle name="F8 18" xfId="735"/>
    <cellStyle name="F8 19" xfId="736"/>
    <cellStyle name="F8 2" xfId="737"/>
    <cellStyle name="F8 3" xfId="738"/>
    <cellStyle name="F8 4" xfId="739"/>
    <cellStyle name="F8 5" xfId="740"/>
    <cellStyle name="F8 6" xfId="741"/>
    <cellStyle name="F8 7" xfId="742"/>
    <cellStyle name="F8 8" xfId="743"/>
    <cellStyle name="F8 9" xfId="744"/>
    <cellStyle name="Fixed" xfId="745"/>
    <cellStyle name="Good 2" xfId="9"/>
    <cellStyle name="Good 2 2" xfId="746"/>
    <cellStyle name="Good 3" xfId="129"/>
    <cellStyle name="Good 3 2" xfId="747"/>
    <cellStyle name="Good 4" xfId="86"/>
    <cellStyle name="Heading 1 2" xfId="5"/>
    <cellStyle name="Heading 1 2 2" xfId="749"/>
    <cellStyle name="Heading 1 2 3" xfId="748"/>
    <cellStyle name="Heading 1 3" xfId="125"/>
    <cellStyle name="Heading 1 3 2" xfId="750"/>
    <cellStyle name="Heading 1 4" xfId="751"/>
    <cellStyle name="Heading 1 5" xfId="82"/>
    <cellStyle name="Heading 2 2" xfId="6"/>
    <cellStyle name="Heading 2 2 2" xfId="753"/>
    <cellStyle name="Heading 2 2 3" xfId="752"/>
    <cellStyle name="Heading 2 3" xfId="126"/>
    <cellStyle name="Heading 2 3 2" xfId="754"/>
    <cellStyle name="Heading 2 4" xfId="755"/>
    <cellStyle name="Heading 2 5" xfId="83"/>
    <cellStyle name="Heading 3 2" xfId="7"/>
    <cellStyle name="Heading 3 2 2" xfId="756"/>
    <cellStyle name="Heading 3 3" xfId="127"/>
    <cellStyle name="Heading 3 3 2" xfId="757"/>
    <cellStyle name="Heading 3 4" xfId="84"/>
    <cellStyle name="Heading 4 2" xfId="8"/>
    <cellStyle name="Heading 4 2 2" xfId="758"/>
    <cellStyle name="Heading 4 3" xfId="128"/>
    <cellStyle name="Heading 4 3 2" xfId="759"/>
    <cellStyle name="Heading 4 4" xfId="85"/>
    <cellStyle name="Hyperlink 2" xfId="760"/>
    <cellStyle name="Input 2" xfId="12"/>
    <cellStyle name="Input 2 2" xfId="761"/>
    <cellStyle name="Input 3" xfId="132"/>
    <cellStyle name="Input 3 2" xfId="762"/>
    <cellStyle name="Input 4" xfId="89"/>
    <cellStyle name="Linked Cell 2" xfId="15"/>
    <cellStyle name="Linked Cell 2 2" xfId="763"/>
    <cellStyle name="Linked Cell 3" xfId="135"/>
    <cellStyle name="Linked Cell 3 2" xfId="764"/>
    <cellStyle name="Linked Cell 4" xfId="92"/>
    <cellStyle name="Neutral 2" xfId="11"/>
    <cellStyle name="Neutral 2 2" xfId="765"/>
    <cellStyle name="Neutral 3" xfId="131"/>
    <cellStyle name="Neutral 3 2" xfId="766"/>
    <cellStyle name="Neutral 4" xfId="88"/>
    <cellStyle name="Normal" xfId="0" builtinId="0"/>
    <cellStyle name="Normal 10" xfId="767"/>
    <cellStyle name="Normal 10 2" xfId="768"/>
    <cellStyle name="Normal 10 2 2" xfId="769"/>
    <cellStyle name="Normal 10 2 2 2" xfId="1846"/>
    <cellStyle name="Normal 10 2 3" xfId="770"/>
    <cellStyle name="Normal 10 2 3 2" xfId="1847"/>
    <cellStyle name="Normal 10 2 4" xfId="1845"/>
    <cellStyle name="Normal 10 3" xfId="771"/>
    <cellStyle name="Normal 10 3 2" xfId="1848"/>
    <cellStyle name="Normal 10 4" xfId="772"/>
    <cellStyle name="Normal 10 4 2" xfId="1849"/>
    <cellStyle name="Normal 10 5" xfId="1844"/>
    <cellStyle name="Normal 11" xfId="773"/>
    <cellStyle name="Normal 11 2" xfId="774"/>
    <cellStyle name="Normal 11 2 2" xfId="775"/>
    <cellStyle name="Normal 11 2 2 2" xfId="1852"/>
    <cellStyle name="Normal 11 2 3" xfId="776"/>
    <cellStyle name="Normal 11 2 3 2" xfId="1853"/>
    <cellStyle name="Normal 11 2 4" xfId="1851"/>
    <cellStyle name="Normal 11 3" xfId="777"/>
    <cellStyle name="Normal 11 3 2" xfId="1854"/>
    <cellStyle name="Normal 11 4" xfId="778"/>
    <cellStyle name="Normal 11 4 2" xfId="1855"/>
    <cellStyle name="Normal 11 5" xfId="1850"/>
    <cellStyle name="Normal 12" xfId="779"/>
    <cellStyle name="Normal 12 2" xfId="1303"/>
    <cellStyle name="Normal 13" xfId="780"/>
    <cellStyle name="Normal 13 2" xfId="781"/>
    <cellStyle name="Normal 13 2 2" xfId="782"/>
    <cellStyle name="Normal 13 2 2 2" xfId="1858"/>
    <cellStyle name="Normal 13 2 3" xfId="783"/>
    <cellStyle name="Normal 13 2 3 2" xfId="1859"/>
    <cellStyle name="Normal 13 2 4" xfId="1857"/>
    <cellStyle name="Normal 13 3" xfId="784"/>
    <cellStyle name="Normal 13 3 2" xfId="1860"/>
    <cellStyle name="Normal 13 4" xfId="785"/>
    <cellStyle name="Normal 13 4 2" xfId="1861"/>
    <cellStyle name="Normal 13 5" xfId="1856"/>
    <cellStyle name="Normal 14" xfId="786"/>
    <cellStyle name="Normal 14 2" xfId="1862"/>
    <cellStyle name="Normal 15" xfId="787"/>
    <cellStyle name="Normal 15 2" xfId="1863"/>
    <cellStyle name="Normal 16" xfId="788"/>
    <cellStyle name="Normal 16 2" xfId="1864"/>
    <cellStyle name="Normal 17" xfId="789"/>
    <cellStyle name="Normal 17 2" xfId="1865"/>
    <cellStyle name="Normal 18" xfId="790"/>
    <cellStyle name="Normal 18 2" xfId="1376"/>
    <cellStyle name="Normal 19" xfId="791"/>
    <cellStyle name="Normal 19 2" xfId="1391"/>
    <cellStyle name="Normal 2" xfId="3"/>
    <cellStyle name="Normal 2 10" xfId="793"/>
    <cellStyle name="Normal 2 10 2" xfId="794"/>
    <cellStyle name="Normal 2 10 3" xfId="795"/>
    <cellStyle name="Normal 2 10 3 2" xfId="1866"/>
    <cellStyle name="Normal 2 11" xfId="796"/>
    <cellStyle name="Normal 2 11 2" xfId="797"/>
    <cellStyle name="Normal 2 11 2 2" xfId="1867"/>
    <cellStyle name="Normal 2 12" xfId="798"/>
    <cellStyle name="Normal 2 12 2" xfId="799"/>
    <cellStyle name="Normal 2 12 2 2" xfId="800"/>
    <cellStyle name="Normal 2 12 2 3" xfId="1868"/>
    <cellStyle name="Normal 2 12 3" xfId="801"/>
    <cellStyle name="Normal 2 13" xfId="802"/>
    <cellStyle name="Normal 2 13 2" xfId="803"/>
    <cellStyle name="Normal 2 13 2 2" xfId="1869"/>
    <cellStyle name="Normal 2 14" xfId="804"/>
    <cellStyle name="Normal 2 14 2" xfId="805"/>
    <cellStyle name="Normal 2 14 2 2" xfId="1870"/>
    <cellStyle name="Normal 2 15" xfId="806"/>
    <cellStyle name="Normal 2 15 2" xfId="807"/>
    <cellStyle name="Normal 2 15 2 2" xfId="1871"/>
    <cellStyle name="Normal 2 16" xfId="808"/>
    <cellStyle name="Normal 2 16 2" xfId="809"/>
    <cellStyle name="Normal 2 17" xfId="810"/>
    <cellStyle name="Normal 2 18" xfId="811"/>
    <cellStyle name="Normal 2 19" xfId="812"/>
    <cellStyle name="Normal 2 2" xfId="58"/>
    <cellStyle name="Normal 2 2 10" xfId="814"/>
    <cellStyle name="Normal 2 2 11" xfId="815"/>
    <cellStyle name="Normal 2 2 12" xfId="816"/>
    <cellStyle name="Normal 2 2 13" xfId="1330"/>
    <cellStyle name="Normal 2 2 14" xfId="1523"/>
    <cellStyle name="Normal 2 2 15" xfId="1497"/>
    <cellStyle name="Normal 2 2 16" xfId="813"/>
    <cellStyle name="Normal 2 2 17" xfId="165"/>
    <cellStyle name="Normal 2 2 2" xfId="59"/>
    <cellStyle name="Normal 2 2 2 2" xfId="60"/>
    <cellStyle name="Normal 2 2 3" xfId="817"/>
    <cellStyle name="Normal 2 2 4" xfId="818"/>
    <cellStyle name="Normal 2 2 5" xfId="819"/>
    <cellStyle name="Normal 2 2 6" xfId="820"/>
    <cellStyle name="Normal 2 2 7" xfId="821"/>
    <cellStyle name="Normal 2 2 8" xfId="822"/>
    <cellStyle name="Normal 2 2 9" xfId="823"/>
    <cellStyle name="Normal 2 20" xfId="824"/>
    <cellStyle name="Normal 2 21" xfId="825"/>
    <cellStyle name="Normal 2 22" xfId="826"/>
    <cellStyle name="Normal 2 23" xfId="827"/>
    <cellStyle name="Normal 2 24" xfId="828"/>
    <cellStyle name="Normal 2 25" xfId="829"/>
    <cellStyle name="Normal 2 26" xfId="830"/>
    <cellStyle name="Normal 2 27" xfId="831"/>
    <cellStyle name="Normal 2 28" xfId="832"/>
    <cellStyle name="Normal 2 29" xfId="833"/>
    <cellStyle name="Normal 2 3" xfId="61"/>
    <cellStyle name="Normal 2 3 10" xfId="835"/>
    <cellStyle name="Normal 2 3 11" xfId="836"/>
    <cellStyle name="Normal 2 3 12" xfId="837"/>
    <cellStyle name="Normal 2 3 13" xfId="1479"/>
    <cellStyle name="Normal 2 3 14" xfId="834"/>
    <cellStyle name="Normal 2 3 2" xfId="838"/>
    <cellStyle name="Normal 2 3 3" xfId="839"/>
    <cellStyle name="Normal 2 3 4" xfId="840"/>
    <cellStyle name="Normal 2 3 5" xfId="841"/>
    <cellStyle name="Normal 2 3 6" xfId="842"/>
    <cellStyle name="Normal 2 3 7" xfId="843"/>
    <cellStyle name="Normal 2 3 8" xfId="844"/>
    <cellStyle name="Normal 2 3 9" xfId="845"/>
    <cellStyle name="Normal 2 30" xfId="846"/>
    <cellStyle name="Normal 2 31" xfId="847"/>
    <cellStyle name="Normal 2 32" xfId="848"/>
    <cellStyle name="Normal 2 33" xfId="849"/>
    <cellStyle name="Normal 2 34" xfId="850"/>
    <cellStyle name="Normal 2 34 2" xfId="1872"/>
    <cellStyle name="Normal 2 35" xfId="851"/>
    <cellStyle name="Normal 2 36" xfId="852"/>
    <cellStyle name="Normal 2 36 2" xfId="1873"/>
    <cellStyle name="Normal 2 37" xfId="792"/>
    <cellStyle name="Normal 2 38" xfId="1294"/>
    <cellStyle name="Normal 2 39" xfId="1483"/>
    <cellStyle name="Normal 2 39 2" xfId="1525"/>
    <cellStyle name="Normal 2 4" xfId="853"/>
    <cellStyle name="Normal 2 4 10" xfId="854"/>
    <cellStyle name="Normal 2 4 11" xfId="855"/>
    <cellStyle name="Normal 2 4 12" xfId="856"/>
    <cellStyle name="Normal 2 4 2" xfId="857"/>
    <cellStyle name="Normal 2 4 3" xfId="858"/>
    <cellStyle name="Normal 2 4 4" xfId="859"/>
    <cellStyle name="Normal 2 4 5" xfId="860"/>
    <cellStyle name="Normal 2 4 6" xfId="861"/>
    <cellStyle name="Normal 2 4 7" xfId="862"/>
    <cellStyle name="Normal 2 4 8" xfId="863"/>
    <cellStyle name="Normal 2 4 9" xfId="864"/>
    <cellStyle name="Normal 2 40" xfId="57"/>
    <cellStyle name="Normal 2 5" xfId="865"/>
    <cellStyle name="Normal 2 5 2" xfId="866"/>
    <cellStyle name="Normal 2 5 2 2" xfId="867"/>
    <cellStyle name="Normal 2 5 3" xfId="868"/>
    <cellStyle name="Normal 2 5 3 2" xfId="869"/>
    <cellStyle name="Normal 2 6" xfId="62"/>
    <cellStyle name="Normal 2 6 2" xfId="871"/>
    <cellStyle name="Normal 2 6 2 2" xfId="872"/>
    <cellStyle name="Normal 2 6 3" xfId="873"/>
    <cellStyle name="Normal 2 6 3 2" xfId="874"/>
    <cellStyle name="Normal 2 6 4" xfId="870"/>
    <cellStyle name="Normal 2 7" xfId="875"/>
    <cellStyle name="Normal 2 7 2" xfId="876"/>
    <cellStyle name="Normal 2 8" xfId="877"/>
    <cellStyle name="Normal 2 8 2" xfId="878"/>
    <cellStyle name="Normal 2 9" xfId="879"/>
    <cellStyle name="Normal 2 9 2" xfId="880"/>
    <cellStyle name="Normal 2_SFY 10 BA4452 Fund Map Leg App Final mbk" xfId="881"/>
    <cellStyle name="Normal 20" xfId="882"/>
    <cellStyle name="Normal 20 2" xfId="1405"/>
    <cellStyle name="Normal 21" xfId="883"/>
    <cellStyle name="Normal 21 2" xfId="1874"/>
    <cellStyle name="Normal 22" xfId="884"/>
    <cellStyle name="Normal 22 2" xfId="1875"/>
    <cellStyle name="Normal 23" xfId="169"/>
    <cellStyle name="Normal 23 2" xfId="1448"/>
    <cellStyle name="Normal 24" xfId="387"/>
    <cellStyle name="Normal 24 2" xfId="1464"/>
    <cellStyle name="Normal 25" xfId="1234"/>
    <cellStyle name="Normal 25 2" xfId="1296"/>
    <cellStyle name="Normal 26" xfId="1235"/>
    <cellStyle name="Normal 26 2" xfId="1481"/>
    <cellStyle name="Normal 27" xfId="1239"/>
    <cellStyle name="Normal 28" xfId="1240"/>
    <cellStyle name="Normal 29" xfId="1241"/>
    <cellStyle name="Normal 3" xfId="1"/>
    <cellStyle name="Normal 3 10" xfId="886"/>
    <cellStyle name="Normal 3 11" xfId="887"/>
    <cellStyle name="Normal 3 12" xfId="888"/>
    <cellStyle name="Normal 3 13" xfId="889"/>
    <cellStyle name="Normal 3 14" xfId="890"/>
    <cellStyle name="Normal 3 15" xfId="891"/>
    <cellStyle name="Normal 3 16" xfId="892"/>
    <cellStyle name="Normal 3 17" xfId="893"/>
    <cellStyle name="Normal 3 18" xfId="894"/>
    <cellStyle name="Normal 3 19" xfId="895"/>
    <cellStyle name="Normal 3 2" xfId="64"/>
    <cellStyle name="Normal 3 2 2" xfId="896"/>
    <cellStyle name="Normal 3 2 2 2" xfId="1876"/>
    <cellStyle name="Normal 3 20" xfId="897"/>
    <cellStyle name="Normal 3 21" xfId="898"/>
    <cellStyle name="Normal 3 22" xfId="899"/>
    <cellStyle name="Normal 3 23" xfId="900"/>
    <cellStyle name="Normal 3 24" xfId="901"/>
    <cellStyle name="Normal 3 25" xfId="902"/>
    <cellStyle name="Normal 3 26" xfId="903"/>
    <cellStyle name="Normal 3 27" xfId="904"/>
    <cellStyle name="Normal 3 28" xfId="905"/>
    <cellStyle name="Normal 3 29" xfId="906"/>
    <cellStyle name="Normal 3 3" xfId="907"/>
    <cellStyle name="Normal 3 3 2" xfId="908"/>
    <cellStyle name="Normal 3 3 2 2" xfId="1877"/>
    <cellStyle name="Normal 3 30" xfId="909"/>
    <cellStyle name="Normal 3 31" xfId="910"/>
    <cellStyle name="Normal 3 32" xfId="911"/>
    <cellStyle name="Normal 3 33" xfId="912"/>
    <cellStyle name="Normal 3 34" xfId="913"/>
    <cellStyle name="Normal 3 35" xfId="914"/>
    <cellStyle name="Normal 3 36" xfId="885"/>
    <cellStyle name="Normal 3 37" xfId="1299"/>
    <cellStyle name="Normal 3 38" xfId="167"/>
    <cellStyle name="Normal 3 39" xfId="123"/>
    <cellStyle name="Normal 3 4" xfId="915"/>
    <cellStyle name="Normal 3 4 2" xfId="916"/>
    <cellStyle name="Normal 3 4 2 2" xfId="1878"/>
    <cellStyle name="Normal 3 40" xfId="63"/>
    <cellStyle name="Normal 3 5" xfId="917"/>
    <cellStyle name="Normal 3 5 2" xfId="918"/>
    <cellStyle name="Normal 3 5 2 2" xfId="1879"/>
    <cellStyle name="Normal 3 6" xfId="919"/>
    <cellStyle name="Normal 3 6 2" xfId="920"/>
    <cellStyle name="Normal 3 6 2 2" xfId="1880"/>
    <cellStyle name="Normal 3 7" xfId="921"/>
    <cellStyle name="Normal 3 7 2" xfId="922"/>
    <cellStyle name="Normal 3 7 2 2" xfId="1881"/>
    <cellStyle name="Normal 3 8" xfId="923"/>
    <cellStyle name="Normal 3 8 2" xfId="924"/>
    <cellStyle name="Normal 3 8 2 2" xfId="1882"/>
    <cellStyle name="Normal 3 9" xfId="925"/>
    <cellStyle name="Normal 3 9 2" xfId="926"/>
    <cellStyle name="Normal 3 9 2 2" xfId="1883"/>
    <cellStyle name="Normal 3_SFY 10 BA4452 Fund Map Leg App Final mbk" xfId="927"/>
    <cellStyle name="Normal 30" xfId="1242"/>
    <cellStyle name="Normal 31" xfId="1238"/>
    <cellStyle name="Normal 32" xfId="1243"/>
    <cellStyle name="Normal 33" xfId="1244"/>
    <cellStyle name="Normal 34" xfId="1245"/>
    <cellStyle name="Normal 35" xfId="1246"/>
    <cellStyle name="Normal 36" xfId="1247"/>
    <cellStyle name="Normal 37" xfId="1248"/>
    <cellStyle name="Normal 38" xfId="1249"/>
    <cellStyle name="Normal 39" xfId="1250"/>
    <cellStyle name="Normal 4" xfId="65"/>
    <cellStyle name="Normal 4 10" xfId="929"/>
    <cellStyle name="Normal 4 11" xfId="930"/>
    <cellStyle name="Normal 4 12" xfId="931"/>
    <cellStyle name="Normal 4 13" xfId="932"/>
    <cellStyle name="Normal 4 14" xfId="933"/>
    <cellStyle name="Normal 4 15" xfId="934"/>
    <cellStyle name="Normal 4 16" xfId="935"/>
    <cellStyle name="Normal 4 17" xfId="936"/>
    <cellStyle name="Normal 4 18" xfId="937"/>
    <cellStyle name="Normal 4 19" xfId="938"/>
    <cellStyle name="Normal 4 2" xfId="66"/>
    <cellStyle name="Normal 4 2 2" xfId="940"/>
    <cellStyle name="Normal 4 2 2 2" xfId="941"/>
    <cellStyle name="Normal 4 2 2 2 2" xfId="942"/>
    <cellStyle name="Normal 4 2 2 2 2 2" xfId="1887"/>
    <cellStyle name="Normal 4 2 2 2 3" xfId="943"/>
    <cellStyle name="Normal 4 2 2 2 3 2" xfId="1888"/>
    <cellStyle name="Normal 4 2 2 2 4" xfId="1886"/>
    <cellStyle name="Normal 4 2 2 3" xfId="944"/>
    <cellStyle name="Normal 4 2 2 3 2" xfId="945"/>
    <cellStyle name="Normal 4 2 2 3 2 2" xfId="1890"/>
    <cellStyle name="Normal 4 2 2 3 3" xfId="946"/>
    <cellStyle name="Normal 4 2 2 3 3 2" xfId="1891"/>
    <cellStyle name="Normal 4 2 2 3 4" xfId="1889"/>
    <cellStyle name="Normal 4 2 2 4" xfId="947"/>
    <cellStyle name="Normal 4 2 2 4 2" xfId="1892"/>
    <cellStyle name="Normal 4 2 2 5" xfId="948"/>
    <cellStyle name="Normal 4 2 2 5 2" xfId="1893"/>
    <cellStyle name="Normal 4 2 2 6" xfId="1885"/>
    <cellStyle name="Normal 4 2 3" xfId="949"/>
    <cellStyle name="Normal 4 2 3 2" xfId="950"/>
    <cellStyle name="Normal 4 2 3 2 2" xfId="1895"/>
    <cellStyle name="Normal 4 2 3 3" xfId="951"/>
    <cellStyle name="Normal 4 2 3 3 2" xfId="1896"/>
    <cellStyle name="Normal 4 2 3 4" xfId="1894"/>
    <cellStyle name="Normal 4 2 4" xfId="952"/>
    <cellStyle name="Normal 4 2 4 2" xfId="953"/>
    <cellStyle name="Normal 4 2 4 2 2" xfId="1898"/>
    <cellStyle name="Normal 4 2 4 3" xfId="954"/>
    <cellStyle name="Normal 4 2 4 3 2" xfId="1899"/>
    <cellStyle name="Normal 4 2 4 4" xfId="1897"/>
    <cellStyle name="Normal 4 2 5" xfId="955"/>
    <cellStyle name="Normal 4 2 5 2" xfId="1900"/>
    <cellStyle name="Normal 4 2 6" xfId="956"/>
    <cellStyle name="Normal 4 2 6 2" xfId="1901"/>
    <cellStyle name="Normal 4 2 7" xfId="1884"/>
    <cellStyle name="Normal 4 2 8" xfId="939"/>
    <cellStyle name="Normal 4 20" xfId="957"/>
    <cellStyle name="Normal 4 21" xfId="958"/>
    <cellStyle name="Normal 4 22" xfId="959"/>
    <cellStyle name="Normal 4 23" xfId="960"/>
    <cellStyle name="Normal 4 24" xfId="961"/>
    <cellStyle name="Normal 4 25" xfId="962"/>
    <cellStyle name="Normal 4 26" xfId="963"/>
    <cellStyle name="Normal 4 27" xfId="964"/>
    <cellStyle name="Normal 4 28" xfId="965"/>
    <cellStyle name="Normal 4 29" xfId="966"/>
    <cellStyle name="Normal 4 3" xfId="967"/>
    <cellStyle name="Normal 4 3 2" xfId="968"/>
    <cellStyle name="Normal 4 3 2 2" xfId="969"/>
    <cellStyle name="Normal 4 3 2 2 2" xfId="970"/>
    <cellStyle name="Normal 4 3 2 2 2 2" xfId="1905"/>
    <cellStyle name="Normal 4 3 2 2 3" xfId="971"/>
    <cellStyle name="Normal 4 3 2 2 3 2" xfId="1906"/>
    <cellStyle name="Normal 4 3 2 2 4" xfId="1904"/>
    <cellStyle name="Normal 4 3 2 3" xfId="972"/>
    <cellStyle name="Normal 4 3 2 3 2" xfId="973"/>
    <cellStyle name="Normal 4 3 2 3 2 2" xfId="1908"/>
    <cellStyle name="Normal 4 3 2 3 3" xfId="974"/>
    <cellStyle name="Normal 4 3 2 3 3 2" xfId="1909"/>
    <cellStyle name="Normal 4 3 2 3 4" xfId="1907"/>
    <cellStyle name="Normal 4 3 2 4" xfId="975"/>
    <cellStyle name="Normal 4 3 2 4 2" xfId="1910"/>
    <cellStyle name="Normal 4 3 2 5" xfId="976"/>
    <cellStyle name="Normal 4 3 2 5 2" xfId="1911"/>
    <cellStyle name="Normal 4 3 2 6" xfId="1903"/>
    <cellStyle name="Normal 4 3 3" xfId="977"/>
    <cellStyle name="Normal 4 3 3 2" xfId="978"/>
    <cellStyle name="Normal 4 3 3 2 2" xfId="1913"/>
    <cellStyle name="Normal 4 3 3 3" xfId="979"/>
    <cellStyle name="Normal 4 3 3 3 2" xfId="1914"/>
    <cellStyle name="Normal 4 3 3 4" xfId="1912"/>
    <cellStyle name="Normal 4 3 4" xfId="980"/>
    <cellStyle name="Normal 4 3 4 2" xfId="981"/>
    <cellStyle name="Normal 4 3 4 2 2" xfId="1916"/>
    <cellStyle name="Normal 4 3 4 3" xfId="982"/>
    <cellStyle name="Normal 4 3 4 3 2" xfId="1917"/>
    <cellStyle name="Normal 4 3 4 4" xfId="1915"/>
    <cellStyle name="Normal 4 3 5" xfId="983"/>
    <cellStyle name="Normal 4 3 5 2" xfId="1918"/>
    <cellStyle name="Normal 4 3 6" xfId="984"/>
    <cellStyle name="Normal 4 3 6 2" xfId="1919"/>
    <cellStyle name="Normal 4 3 7" xfId="1902"/>
    <cellStyle name="Normal 4 30" xfId="985"/>
    <cellStyle name="Normal 4 31" xfId="986"/>
    <cellStyle name="Normal 4 32" xfId="987"/>
    <cellStyle name="Normal 4 33" xfId="988"/>
    <cellStyle name="Normal 4 34" xfId="989"/>
    <cellStyle name="Normal 4 35" xfId="990"/>
    <cellStyle name="Normal 4 36" xfId="928"/>
    <cellStyle name="Normal 4 37" xfId="168"/>
    <cellStyle name="Normal 4 38" xfId="2087"/>
    <cellStyle name="Normal 4 39" xfId="122"/>
    <cellStyle name="Normal 4 4" xfId="991"/>
    <cellStyle name="Normal 4 4 2" xfId="992"/>
    <cellStyle name="Normal 4 5" xfId="993"/>
    <cellStyle name="Normal 4 5 2" xfId="994"/>
    <cellStyle name="Normal 4 5 2 2" xfId="995"/>
    <cellStyle name="Normal 4 5 2 2 2" xfId="1922"/>
    <cellStyle name="Normal 4 5 2 3" xfId="996"/>
    <cellStyle name="Normal 4 5 2 3 2" xfId="1923"/>
    <cellStyle name="Normal 4 5 2 4" xfId="1921"/>
    <cellStyle name="Normal 4 5 3" xfId="997"/>
    <cellStyle name="Normal 4 5 3 2" xfId="1924"/>
    <cellStyle name="Normal 4 5 4" xfId="998"/>
    <cellStyle name="Normal 4 5 4 2" xfId="1925"/>
    <cellStyle name="Normal 4 5 5" xfId="1920"/>
    <cellStyle name="Normal 4 6" xfId="999"/>
    <cellStyle name="Normal 4 6 2" xfId="1000"/>
    <cellStyle name="Normal 4 6 2 2" xfId="1001"/>
    <cellStyle name="Normal 4 6 2 2 2" xfId="1928"/>
    <cellStyle name="Normal 4 6 2 3" xfId="1002"/>
    <cellStyle name="Normal 4 6 2 3 2" xfId="1929"/>
    <cellStyle name="Normal 4 6 2 4" xfId="1927"/>
    <cellStyle name="Normal 4 6 3" xfId="1003"/>
    <cellStyle name="Normal 4 6 3 2" xfId="1930"/>
    <cellStyle name="Normal 4 6 4" xfId="1004"/>
    <cellStyle name="Normal 4 6 4 2" xfId="1931"/>
    <cellStyle name="Normal 4 6 5" xfId="1926"/>
    <cellStyle name="Normal 4 7" xfId="1005"/>
    <cellStyle name="Normal 4 8" xfId="1006"/>
    <cellStyle name="Normal 4 9" xfId="1007"/>
    <cellStyle name="Normal 4_SFY 10 BA4452 Fund Map Leg App Final mbk" xfId="1008"/>
    <cellStyle name="Normal 40" xfId="1251"/>
    <cellStyle name="Normal 41" xfId="1252"/>
    <cellStyle name="Normal 42" xfId="1253"/>
    <cellStyle name="Normal 43" xfId="1254"/>
    <cellStyle name="Normal 44" xfId="1255"/>
    <cellStyle name="Normal 45" xfId="1256"/>
    <cellStyle name="Normal 46" xfId="1257"/>
    <cellStyle name="Normal 47" xfId="1237"/>
    <cellStyle name="Normal 48" xfId="1258"/>
    <cellStyle name="Normal 49" xfId="1259"/>
    <cellStyle name="Normal 5" xfId="67"/>
    <cellStyle name="Normal 5 2" xfId="1010"/>
    <cellStyle name="Normal 5 2 2" xfId="1011"/>
    <cellStyle name="Normal 5 2 2 2" xfId="1012"/>
    <cellStyle name="Normal 5 2 2 2 2" xfId="1013"/>
    <cellStyle name="Normal 5 2 2 2 2 2" xfId="1935"/>
    <cellStyle name="Normal 5 2 2 2 3" xfId="1014"/>
    <cellStyle name="Normal 5 2 2 2 3 2" xfId="1936"/>
    <cellStyle name="Normal 5 2 2 2 4" xfId="1934"/>
    <cellStyle name="Normal 5 2 2 3" xfId="1015"/>
    <cellStyle name="Normal 5 2 2 3 2" xfId="1016"/>
    <cellStyle name="Normal 5 2 2 3 2 2" xfId="1938"/>
    <cellStyle name="Normal 5 2 2 3 3" xfId="1017"/>
    <cellStyle name="Normal 5 2 2 3 3 2" xfId="1939"/>
    <cellStyle name="Normal 5 2 2 3 4" xfId="1937"/>
    <cellStyle name="Normal 5 2 2 4" xfId="1018"/>
    <cellStyle name="Normal 5 2 2 4 2" xfId="1940"/>
    <cellStyle name="Normal 5 2 2 5" xfId="1019"/>
    <cellStyle name="Normal 5 2 2 5 2" xfId="1941"/>
    <cellStyle name="Normal 5 2 2 6" xfId="1933"/>
    <cellStyle name="Normal 5 2 3" xfId="1020"/>
    <cellStyle name="Normal 5 2 3 2" xfId="1021"/>
    <cellStyle name="Normal 5 2 3 2 2" xfId="1943"/>
    <cellStyle name="Normal 5 2 3 3" xfId="1022"/>
    <cellStyle name="Normal 5 2 3 3 2" xfId="1944"/>
    <cellStyle name="Normal 5 2 3 4" xfId="1942"/>
    <cellStyle name="Normal 5 2 4" xfId="1023"/>
    <cellStyle name="Normal 5 2 4 2" xfId="1024"/>
    <cellStyle name="Normal 5 2 4 2 2" xfId="1946"/>
    <cellStyle name="Normal 5 2 4 3" xfId="1025"/>
    <cellStyle name="Normal 5 2 4 3 2" xfId="1947"/>
    <cellStyle name="Normal 5 2 4 4" xfId="1945"/>
    <cellStyle name="Normal 5 2 5" xfId="1026"/>
    <cellStyle name="Normal 5 2 5 2" xfId="1948"/>
    <cellStyle name="Normal 5 2 6" xfId="1027"/>
    <cellStyle name="Normal 5 2 6 2" xfId="1949"/>
    <cellStyle name="Normal 5 2 7" xfId="1932"/>
    <cellStyle name="Normal 5 3" xfId="1028"/>
    <cellStyle name="Normal 5 3 2" xfId="1029"/>
    <cellStyle name="Normal 5 3 2 2" xfId="1030"/>
    <cellStyle name="Normal 5 3 2 2 2" xfId="1031"/>
    <cellStyle name="Normal 5 3 2 2 2 2" xfId="1953"/>
    <cellStyle name="Normal 5 3 2 2 3" xfId="1032"/>
    <cellStyle name="Normal 5 3 2 2 3 2" xfId="1954"/>
    <cellStyle name="Normal 5 3 2 2 4" xfId="1952"/>
    <cellStyle name="Normal 5 3 2 3" xfId="1033"/>
    <cellStyle name="Normal 5 3 2 3 2" xfId="1034"/>
    <cellStyle name="Normal 5 3 2 3 2 2" xfId="1956"/>
    <cellStyle name="Normal 5 3 2 3 3" xfId="1035"/>
    <cellStyle name="Normal 5 3 2 3 3 2" xfId="1957"/>
    <cellStyle name="Normal 5 3 2 3 4" xfId="1955"/>
    <cellStyle name="Normal 5 3 2 4" xfId="1036"/>
    <cellStyle name="Normal 5 3 2 4 2" xfId="1958"/>
    <cellStyle name="Normal 5 3 2 5" xfId="1037"/>
    <cellStyle name="Normal 5 3 2 5 2" xfId="1959"/>
    <cellStyle name="Normal 5 3 2 6" xfId="1951"/>
    <cellStyle name="Normal 5 3 3" xfId="1038"/>
    <cellStyle name="Normal 5 3 3 2" xfId="1039"/>
    <cellStyle name="Normal 5 3 3 2 2" xfId="1961"/>
    <cellStyle name="Normal 5 3 3 3" xfId="1040"/>
    <cellStyle name="Normal 5 3 3 3 2" xfId="1962"/>
    <cellStyle name="Normal 5 3 3 4" xfId="1960"/>
    <cellStyle name="Normal 5 3 4" xfId="1041"/>
    <cellStyle name="Normal 5 3 4 2" xfId="1042"/>
    <cellStyle name="Normal 5 3 4 2 2" xfId="1964"/>
    <cellStyle name="Normal 5 3 4 3" xfId="1043"/>
    <cellStyle name="Normal 5 3 4 3 2" xfId="1965"/>
    <cellStyle name="Normal 5 3 4 4" xfId="1963"/>
    <cellStyle name="Normal 5 3 5" xfId="1044"/>
    <cellStyle name="Normal 5 3 5 2" xfId="1966"/>
    <cellStyle name="Normal 5 3 6" xfId="1045"/>
    <cellStyle name="Normal 5 3 6 2" xfId="1967"/>
    <cellStyle name="Normal 5 3 7" xfId="1950"/>
    <cellStyle name="Normal 5 4" xfId="1046"/>
    <cellStyle name="Normal 5 5" xfId="1047"/>
    <cellStyle name="Normal 5 5 2" xfId="1048"/>
    <cellStyle name="Normal 5 5 2 2" xfId="1049"/>
    <cellStyle name="Normal 5 5 2 2 2" xfId="1970"/>
    <cellStyle name="Normal 5 5 2 3" xfId="1050"/>
    <cellStyle name="Normal 5 5 2 3 2" xfId="1971"/>
    <cellStyle name="Normal 5 5 2 4" xfId="1969"/>
    <cellStyle name="Normal 5 5 3" xfId="1051"/>
    <cellStyle name="Normal 5 5 3 2" xfId="1972"/>
    <cellStyle name="Normal 5 5 4" xfId="1052"/>
    <cellStyle name="Normal 5 5 4 2" xfId="1973"/>
    <cellStyle name="Normal 5 5 5" xfId="1968"/>
    <cellStyle name="Normal 5 6" xfId="1053"/>
    <cellStyle name="Normal 5 6 2" xfId="1054"/>
    <cellStyle name="Normal 5 6 2 2" xfId="1055"/>
    <cellStyle name="Normal 5 6 2 2 2" xfId="1976"/>
    <cellStyle name="Normal 5 6 2 3" xfId="1056"/>
    <cellStyle name="Normal 5 6 2 3 2" xfId="1977"/>
    <cellStyle name="Normal 5 6 2 4" xfId="1975"/>
    <cellStyle name="Normal 5 6 3" xfId="1057"/>
    <cellStyle name="Normal 5 6 3 2" xfId="1978"/>
    <cellStyle name="Normal 5 6 4" xfId="1058"/>
    <cellStyle name="Normal 5 6 4 2" xfId="1979"/>
    <cellStyle name="Normal 5 6 5" xfId="1974"/>
    <cellStyle name="Normal 5 7" xfId="1059"/>
    <cellStyle name="Normal 5 8" xfId="1060"/>
    <cellStyle name="Normal 5 9" xfId="1009"/>
    <cellStyle name="Normal 50" xfId="1260"/>
    <cellStyle name="Normal 51" xfId="1261"/>
    <cellStyle name="Normal 52" xfId="1262"/>
    <cellStyle name="Normal 53" xfId="1263"/>
    <cellStyle name="Normal 54" xfId="1264"/>
    <cellStyle name="Normal 55" xfId="1265"/>
    <cellStyle name="Normal 56" xfId="1266"/>
    <cellStyle name="Normal 57" xfId="1267"/>
    <cellStyle name="Normal 58" xfId="1268"/>
    <cellStyle name="Normal 59" xfId="1269"/>
    <cellStyle name="Normal 6" xfId="68"/>
    <cellStyle name="Normal 6 10" xfId="1062"/>
    <cellStyle name="Normal 6 11" xfId="1063"/>
    <cellStyle name="Normal 6 12" xfId="1064"/>
    <cellStyle name="Normal 6 13" xfId="1065"/>
    <cellStyle name="Normal 6 14" xfId="1300"/>
    <cellStyle name="Normal 6 15" xfId="1061"/>
    <cellStyle name="Normal 6 2" xfId="1066"/>
    <cellStyle name="Normal 6 3" xfId="1067"/>
    <cellStyle name="Normal 6 4" xfId="1068"/>
    <cellStyle name="Normal 6 5" xfId="1069"/>
    <cellStyle name="Normal 6 6" xfId="1070"/>
    <cellStyle name="Normal 6 7" xfId="1071"/>
    <cellStyle name="Normal 6 8" xfId="1072"/>
    <cellStyle name="Normal 6 9" xfId="1073"/>
    <cellStyle name="Normal 60" xfId="1270"/>
    <cellStyle name="Normal 61" xfId="1271"/>
    <cellStyle name="Normal 62" xfId="1272"/>
    <cellStyle name="Normal 63" xfId="1273"/>
    <cellStyle name="Normal 64" xfId="1274"/>
    <cellStyle name="Normal 65" xfId="1275"/>
    <cellStyle name="Normal 66" xfId="1276"/>
    <cellStyle name="Normal 67" xfId="1277"/>
    <cellStyle name="Normal 68" xfId="1236"/>
    <cellStyle name="Normal 69" xfId="1278"/>
    <cellStyle name="Normal 7" xfId="69"/>
    <cellStyle name="Normal 7 2" xfId="1075"/>
    <cellStyle name="Normal 7 3" xfId="1076"/>
    <cellStyle name="Normal 7 4" xfId="1301"/>
    <cellStyle name="Normal 7 5" xfId="1074"/>
    <cellStyle name="Normal 70" xfId="1279"/>
    <cellStyle name="Normal 71" xfId="1280"/>
    <cellStyle name="Normal 72" xfId="1281"/>
    <cellStyle name="Normal 73" xfId="1282"/>
    <cellStyle name="Normal 74" xfId="1283"/>
    <cellStyle name="Normal 75" xfId="1284"/>
    <cellStyle name="Normal 76" xfId="1285"/>
    <cellStyle name="Normal 77" xfId="1286"/>
    <cellStyle name="Normal 78" xfId="1287"/>
    <cellStyle name="Normal 79" xfId="1288"/>
    <cellStyle name="Normal 8" xfId="70"/>
    <cellStyle name="Normal 8 2" xfId="1078"/>
    <cellStyle name="Normal 8 2 2" xfId="1079"/>
    <cellStyle name="Normal 8 2 2 2" xfId="1080"/>
    <cellStyle name="Normal 8 2 2 2 2" xfId="1983"/>
    <cellStyle name="Normal 8 2 2 3" xfId="1081"/>
    <cellStyle name="Normal 8 2 2 3 2" xfId="1984"/>
    <cellStyle name="Normal 8 2 2 4" xfId="1982"/>
    <cellStyle name="Normal 8 2 3" xfId="1082"/>
    <cellStyle name="Normal 8 2 3 2" xfId="1083"/>
    <cellStyle name="Normal 8 2 3 2 2" xfId="1986"/>
    <cellStyle name="Normal 8 2 3 3" xfId="1084"/>
    <cellStyle name="Normal 8 2 3 3 2" xfId="1987"/>
    <cellStyle name="Normal 8 2 3 4" xfId="1985"/>
    <cellStyle name="Normal 8 2 4" xfId="1085"/>
    <cellStyle name="Normal 8 2 4 2" xfId="1988"/>
    <cellStyle name="Normal 8 2 5" xfId="1086"/>
    <cellStyle name="Normal 8 2 5 2" xfId="1989"/>
    <cellStyle name="Normal 8 2 6" xfId="1981"/>
    <cellStyle name="Normal 8 3" xfId="1087"/>
    <cellStyle name="Normal 8 3 2" xfId="1088"/>
    <cellStyle name="Normal 8 3 2 2" xfId="1991"/>
    <cellStyle name="Normal 8 3 3" xfId="1089"/>
    <cellStyle name="Normal 8 3 3 2" xfId="1992"/>
    <cellStyle name="Normal 8 3 4" xfId="1990"/>
    <cellStyle name="Normal 8 4" xfId="1090"/>
    <cellStyle name="Normal 8 4 2" xfId="1091"/>
    <cellStyle name="Normal 8 4 2 2" xfId="1994"/>
    <cellStyle name="Normal 8 4 3" xfId="1092"/>
    <cellStyle name="Normal 8 4 3 2" xfId="1995"/>
    <cellStyle name="Normal 8 4 4" xfId="1993"/>
    <cellStyle name="Normal 8 5" xfId="1093"/>
    <cellStyle name="Normal 8 5 2" xfId="1996"/>
    <cellStyle name="Normal 8 6" xfId="1094"/>
    <cellStyle name="Normal 8 6 2" xfId="1997"/>
    <cellStyle name="Normal 8 7" xfId="1980"/>
    <cellStyle name="Normal 8 8" xfId="1077"/>
    <cellStyle name="Normal 80" xfId="1289"/>
    <cellStyle name="Normal 81" xfId="1290"/>
    <cellStyle name="Normal 82" xfId="1291"/>
    <cellStyle name="Normal 83" xfId="1292"/>
    <cellStyle name="Normal 84" xfId="1293"/>
    <cellStyle name="Normal 85" xfId="1526"/>
    <cellStyle name="Normal 86" xfId="80"/>
    <cellStyle name="Normal 87" xfId="45"/>
    <cellStyle name="Normal 9" xfId="78"/>
    <cellStyle name="Normal 9 2" xfId="1096"/>
    <cellStyle name="Normal 9 2 2" xfId="1097"/>
    <cellStyle name="Normal 9 2 2 2" xfId="2000"/>
    <cellStyle name="Normal 9 2 3" xfId="1098"/>
    <cellStyle name="Normal 9 2 3 2" xfId="2001"/>
    <cellStyle name="Normal 9 2 4" xfId="1999"/>
    <cellStyle name="Normal 9 3" xfId="1099"/>
    <cellStyle name="Normal 9 3 2" xfId="1100"/>
    <cellStyle name="Normal 9 3 2 2" xfId="2003"/>
    <cellStyle name="Normal 9 3 3" xfId="1101"/>
    <cellStyle name="Normal 9 3 3 2" xfId="2004"/>
    <cellStyle name="Normal 9 3 4" xfId="2002"/>
    <cellStyle name="Normal 9 4" xfId="1102"/>
    <cellStyle name="Normal 9 4 2" xfId="2005"/>
    <cellStyle name="Normal 9 5" xfId="1103"/>
    <cellStyle name="Normal 9 5 2" xfId="2006"/>
    <cellStyle name="Normal 9 6" xfId="1998"/>
    <cellStyle name="Normal 9 7" xfId="1095"/>
    <cellStyle name="Note 10" xfId="1304"/>
    <cellStyle name="Note 11" xfId="1317"/>
    <cellStyle name="Note 12" xfId="1335"/>
    <cellStyle name="Note 13" xfId="1349"/>
    <cellStyle name="Note 14" xfId="1363"/>
    <cellStyle name="Note 15" xfId="1378"/>
    <cellStyle name="Note 16" xfId="1392"/>
    <cellStyle name="Note 17" xfId="1407"/>
    <cellStyle name="Note 18" xfId="1421"/>
    <cellStyle name="Note 19" xfId="1435"/>
    <cellStyle name="Note 2" xfId="18"/>
    <cellStyle name="Note 2 2" xfId="1105"/>
    <cellStyle name="Note 2 2 2" xfId="1333"/>
    <cellStyle name="Note 2 2 3" xfId="1524"/>
    <cellStyle name="Note 2 2 4" xfId="1498"/>
    <cellStyle name="Note 2 3" xfId="1106"/>
    <cellStyle name="Note 2 3 2" xfId="2007"/>
    <cellStyle name="Note 2 4" xfId="1104"/>
    <cellStyle name="Note 2 5" xfId="1484"/>
    <cellStyle name="Note 20" xfId="1450"/>
    <cellStyle name="Note 21" xfId="1466"/>
    <cellStyle name="Note 22" xfId="95"/>
    <cellStyle name="Note 3" xfId="138"/>
    <cellStyle name="Note 3 2" xfId="1107"/>
    <cellStyle name="Note 3 2 2" xfId="1108"/>
    <cellStyle name="Note 3 2 2 2" xfId="2010"/>
    <cellStyle name="Note 3 2 3" xfId="1109"/>
    <cellStyle name="Note 3 2 3 2" xfId="2011"/>
    <cellStyle name="Note 3 2 4" xfId="2009"/>
    <cellStyle name="Note 3 3" xfId="1110"/>
    <cellStyle name="Note 3 3 2" xfId="2012"/>
    <cellStyle name="Note 3 4" xfId="1111"/>
    <cellStyle name="Note 3 4 2" xfId="2013"/>
    <cellStyle name="Note 3 5" xfId="2008"/>
    <cellStyle name="Note 4" xfId="1112"/>
    <cellStyle name="Note 4 2" xfId="1113"/>
    <cellStyle name="Note 4 2 2" xfId="1114"/>
    <cellStyle name="Note 4 2 2 2" xfId="2016"/>
    <cellStyle name="Note 4 2 3" xfId="1115"/>
    <cellStyle name="Note 4 2 3 2" xfId="2017"/>
    <cellStyle name="Note 4 2 4" xfId="2015"/>
    <cellStyle name="Note 4 3" xfId="1116"/>
    <cellStyle name="Note 4 3 2" xfId="2018"/>
    <cellStyle name="Note 4 4" xfId="1117"/>
    <cellStyle name="Note 4 4 2" xfId="2019"/>
    <cellStyle name="Note 4 5" xfId="2014"/>
    <cellStyle name="Note 5" xfId="1118"/>
    <cellStyle name="Note 5 2" xfId="1119"/>
    <cellStyle name="Note 5 2 2" xfId="1120"/>
    <cellStyle name="Note 5 2 2 2" xfId="2022"/>
    <cellStyle name="Note 5 2 3" xfId="1121"/>
    <cellStyle name="Note 5 2 3 2" xfId="2023"/>
    <cellStyle name="Note 5 2 4" xfId="2021"/>
    <cellStyle name="Note 5 3" xfId="1122"/>
    <cellStyle name="Note 5 3 2" xfId="2024"/>
    <cellStyle name="Note 5 4" xfId="1123"/>
    <cellStyle name="Note 5 4 2" xfId="2025"/>
    <cellStyle name="Note 5 5" xfId="2020"/>
    <cellStyle name="Note 6" xfId="1124"/>
    <cellStyle name="Note 6 2" xfId="2026"/>
    <cellStyle name="Note 7" xfId="1125"/>
    <cellStyle name="Note 7 2" xfId="2027"/>
    <cellStyle name="Note 8" xfId="1126"/>
    <cellStyle name="Note 8 2" xfId="2028"/>
    <cellStyle name="Note 9" xfId="1302"/>
    <cellStyle name="Output 2" xfId="13"/>
    <cellStyle name="Output 2 2" xfId="1127"/>
    <cellStyle name="Output 3" xfId="133"/>
    <cellStyle name="Output 3 2" xfId="1128"/>
    <cellStyle name="Output 4" xfId="90"/>
    <cellStyle name="Percent" xfId="2088" builtinId="5"/>
    <cellStyle name="Percent 10" xfId="170"/>
    <cellStyle name="Percent 11" xfId="166"/>
    <cellStyle name="Percent 12" xfId="79"/>
    <cellStyle name="Percent 2" xfId="2"/>
    <cellStyle name="Percent 2 10" xfId="1130"/>
    <cellStyle name="Percent 2 10 2" xfId="1131"/>
    <cellStyle name="Percent 2 11" xfId="1132"/>
    <cellStyle name="Percent 2 12" xfId="1133"/>
    <cellStyle name="Percent 2 13" xfId="1134"/>
    <cellStyle name="Percent 2 14" xfId="1135"/>
    <cellStyle name="Percent 2 15" xfId="1136"/>
    <cellStyle name="Percent 2 16" xfId="1137"/>
    <cellStyle name="Percent 2 16 2" xfId="2029"/>
    <cellStyle name="Percent 2 17" xfId="1129"/>
    <cellStyle name="Percent 2 18" xfId="71"/>
    <cellStyle name="Percent 2 2" xfId="72"/>
    <cellStyle name="Percent 2 2 10" xfId="1139"/>
    <cellStyle name="Percent 2 2 10 2" xfId="2031"/>
    <cellStyle name="Percent 2 2 11" xfId="1140"/>
    <cellStyle name="Percent 2 2 11 2" xfId="2032"/>
    <cellStyle name="Percent 2 2 12" xfId="2030"/>
    <cellStyle name="Percent 2 2 13" xfId="1138"/>
    <cellStyle name="Percent 2 2 2" xfId="1141"/>
    <cellStyle name="Percent 2 2 2 2" xfId="1142"/>
    <cellStyle name="Percent 2 2 2 2 2" xfId="1143"/>
    <cellStyle name="Percent 2 2 2 2 2 2" xfId="2035"/>
    <cellStyle name="Percent 2 2 2 2 3" xfId="1144"/>
    <cellStyle name="Percent 2 2 2 2 3 2" xfId="2036"/>
    <cellStyle name="Percent 2 2 2 2 4" xfId="2034"/>
    <cellStyle name="Percent 2 2 2 3" xfId="1145"/>
    <cellStyle name="Percent 2 2 2 3 2" xfId="1146"/>
    <cellStyle name="Percent 2 2 2 3 2 2" xfId="2038"/>
    <cellStyle name="Percent 2 2 2 3 3" xfId="1147"/>
    <cellStyle name="Percent 2 2 2 3 3 2" xfId="2039"/>
    <cellStyle name="Percent 2 2 2 3 4" xfId="2037"/>
    <cellStyle name="Percent 2 2 2 4" xfId="1148"/>
    <cellStyle name="Percent 2 2 2 4 2" xfId="2040"/>
    <cellStyle name="Percent 2 2 2 5" xfId="1149"/>
    <cellStyle name="Percent 2 2 2 5 2" xfId="2041"/>
    <cellStyle name="Percent 2 2 2 6" xfId="2033"/>
    <cellStyle name="Percent 2 2 3" xfId="1150"/>
    <cellStyle name="Percent 2 2 3 2" xfId="1151"/>
    <cellStyle name="Percent 2 2 3 2 2" xfId="2043"/>
    <cellStyle name="Percent 2 2 3 3" xfId="1152"/>
    <cellStyle name="Percent 2 2 3 3 2" xfId="2044"/>
    <cellStyle name="Percent 2 2 3 4" xfId="2042"/>
    <cellStyle name="Percent 2 2 4" xfId="1153"/>
    <cellStyle name="Percent 2 2 4 2" xfId="1154"/>
    <cellStyle name="Percent 2 2 4 2 2" xfId="2046"/>
    <cellStyle name="Percent 2 2 4 3" xfId="1155"/>
    <cellStyle name="Percent 2 2 4 3 2" xfId="2047"/>
    <cellStyle name="Percent 2 2 4 4" xfId="2045"/>
    <cellStyle name="Percent 2 2 5" xfId="1156"/>
    <cellStyle name="Percent 2 2 5 2" xfId="2048"/>
    <cellStyle name="Percent 2 2 6" xfId="1157"/>
    <cellStyle name="Percent 2 2 6 2" xfId="2049"/>
    <cellStyle name="Percent 2 2 7" xfId="1158"/>
    <cellStyle name="Percent 2 2 8" xfId="1159"/>
    <cellStyle name="Percent 2 2 9" xfId="1160"/>
    <cellStyle name="Percent 2 2 9 2" xfId="1161"/>
    <cellStyle name="Percent 2 2 9 2 2" xfId="2050"/>
    <cellStyle name="Percent 2 3" xfId="1162"/>
    <cellStyle name="Percent 2 3 2" xfId="1163"/>
    <cellStyle name="Percent 2 3 2 2" xfId="1164"/>
    <cellStyle name="Percent 2 3 2 2 2" xfId="1165"/>
    <cellStyle name="Percent 2 3 2 2 2 2" xfId="2054"/>
    <cellStyle name="Percent 2 3 2 2 3" xfId="1166"/>
    <cellStyle name="Percent 2 3 2 2 3 2" xfId="2055"/>
    <cellStyle name="Percent 2 3 2 2 4" xfId="2053"/>
    <cellStyle name="Percent 2 3 2 3" xfId="1167"/>
    <cellStyle name="Percent 2 3 2 3 2" xfId="1168"/>
    <cellStyle name="Percent 2 3 2 3 2 2" xfId="2057"/>
    <cellStyle name="Percent 2 3 2 3 3" xfId="1169"/>
    <cellStyle name="Percent 2 3 2 3 3 2" xfId="2058"/>
    <cellStyle name="Percent 2 3 2 3 4" xfId="2056"/>
    <cellStyle name="Percent 2 3 2 4" xfId="1170"/>
    <cellStyle name="Percent 2 3 2 4 2" xfId="2059"/>
    <cellStyle name="Percent 2 3 2 5" xfId="1171"/>
    <cellStyle name="Percent 2 3 2 5 2" xfId="2060"/>
    <cellStyle name="Percent 2 3 2 6" xfId="2052"/>
    <cellStyle name="Percent 2 3 3" xfId="1172"/>
    <cellStyle name="Percent 2 3 3 2" xfId="1173"/>
    <cellStyle name="Percent 2 3 3 2 2" xfId="2062"/>
    <cellStyle name="Percent 2 3 3 3" xfId="1174"/>
    <cellStyle name="Percent 2 3 3 3 2" xfId="2063"/>
    <cellStyle name="Percent 2 3 3 4" xfId="2061"/>
    <cellStyle name="Percent 2 3 4" xfId="1175"/>
    <cellStyle name="Percent 2 3 4 2" xfId="1176"/>
    <cellStyle name="Percent 2 3 4 2 2" xfId="2065"/>
    <cellStyle name="Percent 2 3 4 3" xfId="1177"/>
    <cellStyle name="Percent 2 3 4 3 2" xfId="2066"/>
    <cellStyle name="Percent 2 3 4 4" xfId="2064"/>
    <cellStyle name="Percent 2 3 5" xfId="1178"/>
    <cellStyle name="Percent 2 3 5 2" xfId="2067"/>
    <cellStyle name="Percent 2 3 6" xfId="1179"/>
    <cellStyle name="Percent 2 3 6 2" xfId="2068"/>
    <cellStyle name="Percent 2 3 7" xfId="2051"/>
    <cellStyle name="Percent 2 4" xfId="1180"/>
    <cellStyle name="Percent 2 4 2" xfId="1181"/>
    <cellStyle name="Percent 2 5" xfId="1182"/>
    <cellStyle name="Percent 2 5 2" xfId="1183"/>
    <cellStyle name="Percent 2 5 2 2" xfId="1184"/>
    <cellStyle name="Percent 2 5 2 2 2" xfId="2071"/>
    <cellStyle name="Percent 2 5 2 3" xfId="1185"/>
    <cellStyle name="Percent 2 5 2 3 2" xfId="2072"/>
    <cellStyle name="Percent 2 5 2 4" xfId="1186"/>
    <cellStyle name="Percent 2 5 2 4 2" xfId="2073"/>
    <cellStyle name="Percent 2 5 2 5" xfId="2070"/>
    <cellStyle name="Percent 2 5 3" xfId="1187"/>
    <cellStyle name="Percent 2 5 3 2" xfId="1188"/>
    <cellStyle name="Percent 2 5 3 3" xfId="2074"/>
    <cellStyle name="Percent 2 5 4" xfId="1189"/>
    <cellStyle name="Percent 2 5 4 2" xfId="2075"/>
    <cellStyle name="Percent 2 5 5" xfId="1190"/>
    <cellStyle name="Percent 2 5 5 2" xfId="2076"/>
    <cellStyle name="Percent 2 5 6" xfId="1191"/>
    <cellStyle name="Percent 2 5 6 2" xfId="2077"/>
    <cellStyle name="Percent 2 5 7" xfId="2069"/>
    <cellStyle name="Percent 2 6" xfId="1192"/>
    <cellStyle name="Percent 2 6 2" xfId="1193"/>
    <cellStyle name="Percent 2 6 2 2" xfId="1194"/>
    <cellStyle name="Percent 2 6 2 2 2" xfId="2080"/>
    <cellStyle name="Percent 2 6 2 3" xfId="1195"/>
    <cellStyle name="Percent 2 6 2 3 2" xfId="2081"/>
    <cellStyle name="Percent 2 6 2 4" xfId="1196"/>
    <cellStyle name="Percent 2 6 2 4 2" xfId="2082"/>
    <cellStyle name="Percent 2 6 2 5" xfId="2079"/>
    <cellStyle name="Percent 2 6 3" xfId="1197"/>
    <cellStyle name="Percent 2 6 3 2" xfId="1198"/>
    <cellStyle name="Percent 2 6 3 3" xfId="2083"/>
    <cellStyle name="Percent 2 6 4" xfId="1199"/>
    <cellStyle name="Percent 2 6 4 2" xfId="2084"/>
    <cellStyle name="Percent 2 6 5" xfId="1200"/>
    <cellStyle name="Percent 2 6 5 2" xfId="2085"/>
    <cellStyle name="Percent 2 6 6" xfId="1201"/>
    <cellStyle name="Percent 2 6 6 2" xfId="2086"/>
    <cellStyle name="Percent 2 6 7" xfId="2078"/>
    <cellStyle name="Percent 2 7" xfId="1202"/>
    <cellStyle name="Percent 2 7 2" xfId="1203"/>
    <cellStyle name="Percent 2 8" xfId="1204"/>
    <cellStyle name="Percent 2 8 2" xfId="1205"/>
    <cellStyle name="Percent 2 9" xfId="1206"/>
    <cellStyle name="Percent 2 9 2" xfId="1207"/>
    <cellStyle name="Percent 3" xfId="73"/>
    <cellStyle name="Percent 3 10" xfId="1208"/>
    <cellStyle name="Percent 3 2" xfId="1209"/>
    <cellStyle name="Percent 3 3" xfId="1210"/>
    <cellStyle name="Percent 3 4" xfId="1211"/>
    <cellStyle name="Percent 3 5" xfId="1212"/>
    <cellStyle name="Percent 3 6" xfId="1213"/>
    <cellStyle name="Percent 3 7" xfId="1214"/>
    <cellStyle name="Percent 3 8" xfId="1215"/>
    <cellStyle name="Percent 3 9" xfId="1216"/>
    <cellStyle name="Percent 4" xfId="1217"/>
    <cellStyle name="Percent 4 2" xfId="1218"/>
    <cellStyle name="Percent 4 2 2" xfId="1219"/>
    <cellStyle name="Percent 4 3" xfId="1220"/>
    <cellStyle name="Percent 5" xfId="74"/>
    <cellStyle name="Percent 5 2" xfId="75"/>
    <cellStyle name="Percent 5 3" xfId="1221"/>
    <cellStyle name="Percent 6" xfId="1222"/>
    <cellStyle name="Percent 7" xfId="76"/>
    <cellStyle name="Percent 7 2" xfId="77"/>
    <cellStyle name="Percent 7 3" xfId="1223"/>
    <cellStyle name="Percent 8" xfId="1224"/>
    <cellStyle name="Percent 9" xfId="1225"/>
    <cellStyle name="Title" xfId="4" builtinId="15" customBuiltin="1"/>
    <cellStyle name="Title 2" xfId="1226"/>
    <cellStyle name="Title 3" xfId="1227"/>
    <cellStyle name="Total 2" xfId="20"/>
    <cellStyle name="Total 2 2" xfId="1229"/>
    <cellStyle name="Total 2 3" xfId="1228"/>
    <cellStyle name="Total 3" xfId="140"/>
    <cellStyle name="Total 3 2" xfId="1230"/>
    <cellStyle name="Total 4" xfId="97"/>
    <cellStyle name="Warning Text 2" xfId="17"/>
    <cellStyle name="Warning Text 2 2" xfId="1231"/>
    <cellStyle name="Warning Text 3" xfId="137"/>
    <cellStyle name="Warning Text 3 2" xfId="1232"/>
    <cellStyle name="Warning Text 4" xfId="94"/>
  </cellStyles>
  <dxfs count="0"/>
  <tableStyles count="0" defaultTableStyle="TableStyleMedium2" defaultPivotStyle="PivotStyleLight16"/>
  <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Agency%20Expenditure%20Detail/random%20pivot%20tables/65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ditures"/>
      <sheetName val="Macro1"/>
    </sheetNames>
    <sheetDataSet>
      <sheetData sheetId="0"/>
      <sheetData sheetId="1">
        <row r="172">
          <cell r="A17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workbookViewId="0">
      <selection activeCell="E19" sqref="E19"/>
    </sheetView>
  </sheetViews>
  <sheetFormatPr defaultRowHeight="15" x14ac:dyDescent="0.25"/>
  <cols>
    <col min="1" max="1" width="34.42578125" style="30" bestFit="1" customWidth="1"/>
    <col min="2" max="2" width="9.85546875" style="30" bestFit="1" customWidth="1"/>
    <col min="3" max="3" width="5.28515625" style="30" bestFit="1" customWidth="1"/>
    <col min="4" max="4" width="8.28515625" style="30" bestFit="1" customWidth="1"/>
    <col min="5" max="5" width="20.42578125" style="30" bestFit="1" customWidth="1"/>
    <col min="6" max="6" width="8.140625" style="30" bestFit="1" customWidth="1"/>
    <col min="7" max="7" width="11.28515625" style="30" bestFit="1" customWidth="1"/>
    <col min="8" max="8" width="8.42578125" style="30" bestFit="1" customWidth="1"/>
    <col min="9" max="9" width="8.140625" style="30" bestFit="1" customWidth="1"/>
    <col min="10" max="10" width="10.42578125" style="30" bestFit="1" customWidth="1"/>
    <col min="11" max="11" width="8.7109375" style="1" bestFit="1" customWidth="1"/>
    <col min="12" max="12" width="15.140625" style="30" bestFit="1" customWidth="1"/>
    <col min="13" max="13" width="8.7109375" style="30" bestFit="1" customWidth="1"/>
    <col min="14" max="14" width="9.140625" style="30"/>
    <col min="15" max="15" width="9.140625" style="1"/>
    <col min="16" max="16384" width="9.140625" style="30"/>
  </cols>
  <sheetData>
    <row r="1" spans="1:15" ht="66" customHeight="1" x14ac:dyDescent="0.25">
      <c r="A1" s="3" t="s">
        <v>268</v>
      </c>
      <c r="B1" s="4"/>
      <c r="C1" s="4"/>
      <c r="D1" s="4"/>
      <c r="E1" s="4"/>
      <c r="F1" s="4"/>
      <c r="G1" s="4"/>
      <c r="H1" s="4"/>
      <c r="I1" s="4"/>
      <c r="J1" s="4"/>
      <c r="K1" s="4"/>
      <c r="L1" s="4"/>
      <c r="M1" s="4"/>
      <c r="O1" s="30"/>
    </row>
    <row r="2" spans="1:15" s="40" customFormat="1" ht="56.25" customHeight="1" x14ac:dyDescent="0.25">
      <c r="A2" s="21" t="s">
        <v>2</v>
      </c>
      <c r="B2" s="21" t="s">
        <v>3</v>
      </c>
      <c r="C2" s="21" t="s">
        <v>4</v>
      </c>
      <c r="D2" s="21" t="s">
        <v>5</v>
      </c>
      <c r="E2" s="21" t="s">
        <v>6</v>
      </c>
      <c r="F2" s="21" t="s">
        <v>21</v>
      </c>
      <c r="G2" s="21" t="s">
        <v>7</v>
      </c>
      <c r="H2" s="22" t="s">
        <v>22</v>
      </c>
      <c r="I2" s="23" t="s">
        <v>23</v>
      </c>
      <c r="J2" s="24" t="s">
        <v>24</v>
      </c>
      <c r="K2" s="25" t="s">
        <v>25</v>
      </c>
      <c r="L2" s="21" t="s">
        <v>26</v>
      </c>
      <c r="M2" s="26" t="s">
        <v>27</v>
      </c>
    </row>
    <row r="3" spans="1:15" x14ac:dyDescent="0.25">
      <c r="A3" s="41" t="s">
        <v>8</v>
      </c>
      <c r="B3" s="41" t="s">
        <v>9</v>
      </c>
      <c r="C3" s="42" t="s">
        <v>10</v>
      </c>
      <c r="D3" s="14">
        <v>6641836</v>
      </c>
      <c r="E3" s="15" t="s">
        <v>11</v>
      </c>
      <c r="F3" s="16" t="s">
        <v>12</v>
      </c>
      <c r="G3" s="17">
        <v>722.17864800000007</v>
      </c>
      <c r="H3" s="18">
        <v>0.94330000000000003</v>
      </c>
      <c r="I3" s="19">
        <v>4688</v>
      </c>
      <c r="J3" s="20">
        <f>+G3*H3</f>
        <v>681.23111865840008</v>
      </c>
      <c r="K3" s="18">
        <v>6.8099999999999994E-2</v>
      </c>
      <c r="L3" s="43" t="s">
        <v>13</v>
      </c>
      <c r="M3" s="44">
        <f>+J3*K3</f>
        <v>46.391839180637042</v>
      </c>
    </row>
    <row r="4" spans="1:15" x14ac:dyDescent="0.25">
      <c r="A4" s="45" t="s">
        <v>1</v>
      </c>
      <c r="B4" s="45" t="s">
        <v>1</v>
      </c>
      <c r="C4" s="45" t="s">
        <v>1</v>
      </c>
      <c r="D4" s="5">
        <v>6641836</v>
      </c>
      <c r="E4" s="6" t="s">
        <v>11</v>
      </c>
      <c r="F4" s="7"/>
      <c r="G4" s="8"/>
      <c r="H4" s="9" t="s">
        <v>14</v>
      </c>
      <c r="I4" s="10" t="s">
        <v>14</v>
      </c>
      <c r="J4" s="11" t="s">
        <v>14</v>
      </c>
      <c r="K4" s="9">
        <v>0.93189999999999995</v>
      </c>
      <c r="L4" s="46" t="s">
        <v>0</v>
      </c>
      <c r="M4" s="47">
        <f>+J3*K4</f>
        <v>634.83927947776294</v>
      </c>
    </row>
    <row r="5" spans="1:15" x14ac:dyDescent="0.25">
      <c r="A5" s="45" t="s">
        <v>1</v>
      </c>
      <c r="B5" s="45" t="s">
        <v>1</v>
      </c>
      <c r="C5" s="45" t="s">
        <v>1</v>
      </c>
      <c r="D5" s="5">
        <v>6641836</v>
      </c>
      <c r="E5" s="6" t="s">
        <v>11</v>
      </c>
      <c r="F5" s="7"/>
      <c r="G5" s="8"/>
      <c r="H5" s="9">
        <v>5.67E-2</v>
      </c>
      <c r="I5" s="12"/>
      <c r="J5" s="13">
        <f>+G3*H5</f>
        <v>40.947529341600003</v>
      </c>
      <c r="K5" s="9">
        <v>1</v>
      </c>
      <c r="L5" s="46" t="s">
        <v>0</v>
      </c>
      <c r="M5" s="47">
        <f>+J5</f>
        <v>40.947529341600003</v>
      </c>
    </row>
    <row r="7" spans="1:15" x14ac:dyDescent="0.25">
      <c r="A7" s="30" t="s">
        <v>28</v>
      </c>
    </row>
    <row r="8" spans="1:15" s="65" customFormat="1" ht="58.5" customHeight="1" x14ac:dyDescent="0.25">
      <c r="A8" s="32" t="s">
        <v>307</v>
      </c>
      <c r="B8" s="32"/>
      <c r="C8" s="32"/>
      <c r="D8" s="32"/>
      <c r="E8" s="32"/>
      <c r="F8" s="32"/>
      <c r="G8" s="32"/>
      <c r="H8" s="32"/>
      <c r="I8" s="32"/>
      <c r="J8" s="32"/>
      <c r="K8" s="32"/>
      <c r="L8" s="32"/>
      <c r="M8" s="32"/>
    </row>
    <row r="9" spans="1:15" x14ac:dyDescent="0.25">
      <c r="K9" s="30"/>
      <c r="O9" s="30"/>
    </row>
    <row r="10" spans="1:15" ht="64.5" customHeight="1" x14ac:dyDescent="0.25">
      <c r="A10" s="31" t="s">
        <v>308</v>
      </c>
      <c r="B10" s="31"/>
      <c r="C10" s="31"/>
      <c r="D10" s="31"/>
      <c r="E10" s="31"/>
      <c r="F10" s="31"/>
      <c r="G10" s="31"/>
      <c r="H10" s="31"/>
      <c r="I10" s="31"/>
      <c r="J10" s="31"/>
      <c r="K10" s="31"/>
      <c r="L10" s="31"/>
      <c r="M10" s="31"/>
      <c r="O10" s="30"/>
    </row>
    <row r="13" spans="1:15" x14ac:dyDescent="0.25">
      <c r="A13" s="48" t="s">
        <v>15</v>
      </c>
      <c r="B13" s="48" t="s">
        <v>16</v>
      </c>
      <c r="C13" s="49" t="s">
        <v>17</v>
      </c>
      <c r="D13" s="33">
        <v>6641837</v>
      </c>
      <c r="E13" s="34" t="s">
        <v>18</v>
      </c>
      <c r="F13" s="35" t="s">
        <v>19</v>
      </c>
      <c r="G13" s="36">
        <v>102.008709</v>
      </c>
      <c r="H13" s="37" t="s">
        <v>14</v>
      </c>
      <c r="I13" s="38" t="s">
        <v>14</v>
      </c>
      <c r="J13" s="39" t="s">
        <v>14</v>
      </c>
      <c r="K13" s="37">
        <v>1</v>
      </c>
      <c r="L13" s="50" t="s">
        <v>20</v>
      </c>
      <c r="M13" s="51">
        <v>102.01</v>
      </c>
    </row>
  </sheetData>
  <mergeCells count="3">
    <mergeCell ref="A1:M1"/>
    <mergeCell ref="A8:M8"/>
    <mergeCell ref="A10:M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zoomScaleNormal="16612" zoomScaleSheetLayoutView="42528" workbookViewId="0">
      <selection activeCell="D16" sqref="D16"/>
    </sheetView>
  </sheetViews>
  <sheetFormatPr defaultRowHeight="15" x14ac:dyDescent="0.25"/>
  <cols>
    <col min="1" max="1" width="14.28515625" style="79" bestFit="1" customWidth="1"/>
    <col min="2" max="2" width="5.7109375" style="79" customWidth="1"/>
    <col min="3" max="3" width="7.85546875" style="79" customWidth="1"/>
    <col min="4" max="4" width="6" style="79" customWidth="1"/>
    <col min="5" max="5" width="8.85546875" style="79" customWidth="1"/>
    <col min="6" max="6" width="8.5703125" style="79" customWidth="1"/>
    <col min="7" max="7" width="4.28515625" style="79" customWidth="1"/>
    <col min="8" max="8" width="7.42578125" style="79" customWidth="1"/>
    <col min="9" max="9" width="9" style="79" customWidth="1"/>
    <col min="10" max="10" width="9.28515625" style="79" bestFit="1" customWidth="1"/>
    <col min="11" max="11" width="7.140625" style="79" customWidth="1"/>
    <col min="12" max="12" width="20.28515625" style="79" bestFit="1" customWidth="1"/>
    <col min="13" max="13" width="11.42578125" style="79" bestFit="1" customWidth="1"/>
    <col min="14" max="14" width="29" style="79" bestFit="1" customWidth="1"/>
    <col min="15" max="15" width="29.85546875" style="79" bestFit="1" customWidth="1"/>
    <col min="16" max="16" width="12.140625" style="79" bestFit="1" customWidth="1"/>
    <col min="17" max="17" width="8.5703125" style="79" customWidth="1"/>
    <col min="18" max="256" width="9.140625" style="79"/>
    <col min="257" max="257" width="14.28515625" style="79" bestFit="1" customWidth="1"/>
    <col min="258" max="258" width="5.7109375" style="79" customWidth="1"/>
    <col min="259" max="259" width="7.85546875" style="79" customWidth="1"/>
    <col min="260" max="260" width="6" style="79" customWidth="1"/>
    <col min="261" max="261" width="8.85546875" style="79" customWidth="1"/>
    <col min="262" max="262" width="8.5703125" style="79" customWidth="1"/>
    <col min="263" max="263" width="4.28515625" style="79" customWidth="1"/>
    <col min="264" max="264" width="7.42578125" style="79" customWidth="1"/>
    <col min="265" max="265" width="9" style="79" customWidth="1"/>
    <col min="266" max="266" width="9.28515625" style="79" bestFit="1" customWidth="1"/>
    <col min="267" max="267" width="7.140625" style="79" customWidth="1"/>
    <col min="268" max="268" width="20.140625" style="79" bestFit="1" customWidth="1"/>
    <col min="269" max="269" width="11.42578125" style="79" bestFit="1" customWidth="1"/>
    <col min="270" max="270" width="29" style="79" bestFit="1" customWidth="1"/>
    <col min="271" max="271" width="29.85546875" style="79" bestFit="1" customWidth="1"/>
    <col min="272" max="272" width="11.7109375" style="79" bestFit="1" customWidth="1"/>
    <col min="273" max="273" width="8.5703125" style="79" customWidth="1"/>
    <col min="274" max="512" width="9.140625" style="79"/>
    <col min="513" max="513" width="14.28515625" style="79" bestFit="1" customWidth="1"/>
    <col min="514" max="514" width="5.7109375" style="79" customWidth="1"/>
    <col min="515" max="515" width="7.85546875" style="79" customWidth="1"/>
    <col min="516" max="516" width="6" style="79" customWidth="1"/>
    <col min="517" max="517" width="8.85546875" style="79" customWidth="1"/>
    <col min="518" max="518" width="8.5703125" style="79" customWidth="1"/>
    <col min="519" max="519" width="4.28515625" style="79" customWidth="1"/>
    <col min="520" max="520" width="7.42578125" style="79" customWidth="1"/>
    <col min="521" max="521" width="9" style="79" customWidth="1"/>
    <col min="522" max="522" width="9.28515625" style="79" bestFit="1" customWidth="1"/>
    <col min="523" max="523" width="7.140625" style="79" customWidth="1"/>
    <col min="524" max="524" width="20.140625" style="79" bestFit="1" customWidth="1"/>
    <col min="525" max="525" width="11.42578125" style="79" bestFit="1" customWidth="1"/>
    <col min="526" max="526" width="29" style="79" bestFit="1" customWidth="1"/>
    <col min="527" max="527" width="29.85546875" style="79" bestFit="1" customWidth="1"/>
    <col min="528" max="528" width="11.7109375" style="79" bestFit="1" customWidth="1"/>
    <col min="529" max="529" width="8.5703125" style="79" customWidth="1"/>
    <col min="530" max="768" width="9.140625" style="79"/>
    <col min="769" max="769" width="14.28515625" style="79" bestFit="1" customWidth="1"/>
    <col min="770" max="770" width="5.7109375" style="79" customWidth="1"/>
    <col min="771" max="771" width="7.85546875" style="79" customWidth="1"/>
    <col min="772" max="772" width="6" style="79" customWidth="1"/>
    <col min="773" max="773" width="8.85546875" style="79" customWidth="1"/>
    <col min="774" max="774" width="8.5703125" style="79" customWidth="1"/>
    <col min="775" max="775" width="4.28515625" style="79" customWidth="1"/>
    <col min="776" max="776" width="7.42578125" style="79" customWidth="1"/>
    <col min="777" max="777" width="9" style="79" customWidth="1"/>
    <col min="778" max="778" width="9.28515625" style="79" bestFit="1" customWidth="1"/>
    <col min="779" max="779" width="7.140625" style="79" customWidth="1"/>
    <col min="780" max="780" width="20.140625" style="79" bestFit="1" customWidth="1"/>
    <col min="781" max="781" width="11.42578125" style="79" bestFit="1" customWidth="1"/>
    <col min="782" max="782" width="29" style="79" bestFit="1" customWidth="1"/>
    <col min="783" max="783" width="29.85546875" style="79" bestFit="1" customWidth="1"/>
    <col min="784" max="784" width="11.7109375" style="79" bestFit="1" customWidth="1"/>
    <col min="785" max="785" width="8.5703125" style="79" customWidth="1"/>
    <col min="786" max="1024" width="9.140625" style="79"/>
    <col min="1025" max="1025" width="14.28515625" style="79" bestFit="1" customWidth="1"/>
    <col min="1026" max="1026" width="5.7109375" style="79" customWidth="1"/>
    <col min="1027" max="1027" width="7.85546875" style="79" customWidth="1"/>
    <col min="1028" max="1028" width="6" style="79" customWidth="1"/>
    <col min="1029" max="1029" width="8.85546875" style="79" customWidth="1"/>
    <col min="1030" max="1030" width="8.5703125" style="79" customWidth="1"/>
    <col min="1031" max="1031" width="4.28515625" style="79" customWidth="1"/>
    <col min="1032" max="1032" width="7.42578125" style="79" customWidth="1"/>
    <col min="1033" max="1033" width="9" style="79" customWidth="1"/>
    <col min="1034" max="1034" width="9.28515625" style="79" bestFit="1" customWidth="1"/>
    <col min="1035" max="1035" width="7.140625" style="79" customWidth="1"/>
    <col min="1036" max="1036" width="20.140625" style="79" bestFit="1" customWidth="1"/>
    <col min="1037" max="1037" width="11.42578125" style="79" bestFit="1" customWidth="1"/>
    <col min="1038" max="1038" width="29" style="79" bestFit="1" customWidth="1"/>
    <col min="1039" max="1039" width="29.85546875" style="79" bestFit="1" customWidth="1"/>
    <col min="1040" max="1040" width="11.7109375" style="79" bestFit="1" customWidth="1"/>
    <col min="1041" max="1041" width="8.5703125" style="79" customWidth="1"/>
    <col min="1042" max="1280" width="9.140625" style="79"/>
    <col min="1281" max="1281" width="14.28515625" style="79" bestFit="1" customWidth="1"/>
    <col min="1282" max="1282" width="5.7109375" style="79" customWidth="1"/>
    <col min="1283" max="1283" width="7.85546875" style="79" customWidth="1"/>
    <col min="1284" max="1284" width="6" style="79" customWidth="1"/>
    <col min="1285" max="1285" width="8.85546875" style="79" customWidth="1"/>
    <col min="1286" max="1286" width="8.5703125" style="79" customWidth="1"/>
    <col min="1287" max="1287" width="4.28515625" style="79" customWidth="1"/>
    <col min="1288" max="1288" width="7.42578125" style="79" customWidth="1"/>
    <col min="1289" max="1289" width="9" style="79" customWidth="1"/>
    <col min="1290" max="1290" width="9.28515625" style="79" bestFit="1" customWidth="1"/>
    <col min="1291" max="1291" width="7.140625" style="79" customWidth="1"/>
    <col min="1292" max="1292" width="20.140625" style="79" bestFit="1" customWidth="1"/>
    <col min="1293" max="1293" width="11.42578125" style="79" bestFit="1" customWidth="1"/>
    <col min="1294" max="1294" width="29" style="79" bestFit="1" customWidth="1"/>
    <col min="1295" max="1295" width="29.85546875" style="79" bestFit="1" customWidth="1"/>
    <col min="1296" max="1296" width="11.7109375" style="79" bestFit="1" customWidth="1"/>
    <col min="1297" max="1297" width="8.5703125" style="79" customWidth="1"/>
    <col min="1298" max="1536" width="9.140625" style="79"/>
    <col min="1537" max="1537" width="14.28515625" style="79" bestFit="1" customWidth="1"/>
    <col min="1538" max="1538" width="5.7109375" style="79" customWidth="1"/>
    <col min="1539" max="1539" width="7.85546875" style="79" customWidth="1"/>
    <col min="1540" max="1540" width="6" style="79" customWidth="1"/>
    <col min="1541" max="1541" width="8.85546875" style="79" customWidth="1"/>
    <col min="1542" max="1542" width="8.5703125" style="79" customWidth="1"/>
    <col min="1543" max="1543" width="4.28515625" style="79" customWidth="1"/>
    <col min="1544" max="1544" width="7.42578125" style="79" customWidth="1"/>
    <col min="1545" max="1545" width="9" style="79" customWidth="1"/>
    <col min="1546" max="1546" width="9.28515625" style="79" bestFit="1" customWidth="1"/>
    <col min="1547" max="1547" width="7.140625" style="79" customWidth="1"/>
    <col min="1548" max="1548" width="20.140625" style="79" bestFit="1" customWidth="1"/>
    <col min="1549" max="1549" width="11.42578125" style="79" bestFit="1" customWidth="1"/>
    <col min="1550" max="1550" width="29" style="79" bestFit="1" customWidth="1"/>
    <col min="1551" max="1551" width="29.85546875" style="79" bestFit="1" customWidth="1"/>
    <col min="1552" max="1552" width="11.7109375" style="79" bestFit="1" customWidth="1"/>
    <col min="1553" max="1553" width="8.5703125" style="79" customWidth="1"/>
    <col min="1554" max="1792" width="9.140625" style="79"/>
    <col min="1793" max="1793" width="14.28515625" style="79" bestFit="1" customWidth="1"/>
    <col min="1794" max="1794" width="5.7109375" style="79" customWidth="1"/>
    <col min="1795" max="1795" width="7.85546875" style="79" customWidth="1"/>
    <col min="1796" max="1796" width="6" style="79" customWidth="1"/>
    <col min="1797" max="1797" width="8.85546875" style="79" customWidth="1"/>
    <col min="1798" max="1798" width="8.5703125" style="79" customWidth="1"/>
    <col min="1799" max="1799" width="4.28515625" style="79" customWidth="1"/>
    <col min="1800" max="1800" width="7.42578125" style="79" customWidth="1"/>
    <col min="1801" max="1801" width="9" style="79" customWidth="1"/>
    <col min="1802" max="1802" width="9.28515625" style="79" bestFit="1" customWidth="1"/>
    <col min="1803" max="1803" width="7.140625" style="79" customWidth="1"/>
    <col min="1804" max="1804" width="20.140625" style="79" bestFit="1" customWidth="1"/>
    <col min="1805" max="1805" width="11.42578125" style="79" bestFit="1" customWidth="1"/>
    <col min="1806" max="1806" width="29" style="79" bestFit="1" customWidth="1"/>
    <col min="1807" max="1807" width="29.85546875" style="79" bestFit="1" customWidth="1"/>
    <col min="1808" max="1808" width="11.7109375" style="79" bestFit="1" customWidth="1"/>
    <col min="1809" max="1809" width="8.5703125" style="79" customWidth="1"/>
    <col min="1810" max="2048" width="9.140625" style="79"/>
    <col min="2049" max="2049" width="14.28515625" style="79" bestFit="1" customWidth="1"/>
    <col min="2050" max="2050" width="5.7109375" style="79" customWidth="1"/>
    <col min="2051" max="2051" width="7.85546875" style="79" customWidth="1"/>
    <col min="2052" max="2052" width="6" style="79" customWidth="1"/>
    <col min="2053" max="2053" width="8.85546875" style="79" customWidth="1"/>
    <col min="2054" max="2054" width="8.5703125" style="79" customWidth="1"/>
    <col min="2055" max="2055" width="4.28515625" style="79" customWidth="1"/>
    <col min="2056" max="2056" width="7.42578125" style="79" customWidth="1"/>
    <col min="2057" max="2057" width="9" style="79" customWidth="1"/>
    <col min="2058" max="2058" width="9.28515625" style="79" bestFit="1" customWidth="1"/>
    <col min="2059" max="2059" width="7.140625" style="79" customWidth="1"/>
    <col min="2060" max="2060" width="20.140625" style="79" bestFit="1" customWidth="1"/>
    <col min="2061" max="2061" width="11.42578125" style="79" bestFit="1" customWidth="1"/>
    <col min="2062" max="2062" width="29" style="79" bestFit="1" customWidth="1"/>
    <col min="2063" max="2063" width="29.85546875" style="79" bestFit="1" customWidth="1"/>
    <col min="2064" max="2064" width="11.7109375" style="79" bestFit="1" customWidth="1"/>
    <col min="2065" max="2065" width="8.5703125" style="79" customWidth="1"/>
    <col min="2066" max="2304" width="9.140625" style="79"/>
    <col min="2305" max="2305" width="14.28515625" style="79" bestFit="1" customWidth="1"/>
    <col min="2306" max="2306" width="5.7109375" style="79" customWidth="1"/>
    <col min="2307" max="2307" width="7.85546875" style="79" customWidth="1"/>
    <col min="2308" max="2308" width="6" style="79" customWidth="1"/>
    <col min="2309" max="2309" width="8.85546875" style="79" customWidth="1"/>
    <col min="2310" max="2310" width="8.5703125" style="79" customWidth="1"/>
    <col min="2311" max="2311" width="4.28515625" style="79" customWidth="1"/>
    <col min="2312" max="2312" width="7.42578125" style="79" customWidth="1"/>
    <col min="2313" max="2313" width="9" style="79" customWidth="1"/>
    <col min="2314" max="2314" width="9.28515625" style="79" bestFit="1" customWidth="1"/>
    <col min="2315" max="2315" width="7.140625" style="79" customWidth="1"/>
    <col min="2316" max="2316" width="20.140625" style="79" bestFit="1" customWidth="1"/>
    <col min="2317" max="2317" width="11.42578125" style="79" bestFit="1" customWidth="1"/>
    <col min="2318" max="2318" width="29" style="79" bestFit="1" customWidth="1"/>
    <col min="2319" max="2319" width="29.85546875" style="79" bestFit="1" customWidth="1"/>
    <col min="2320" max="2320" width="11.7109375" style="79" bestFit="1" customWidth="1"/>
    <col min="2321" max="2321" width="8.5703125" style="79" customWidth="1"/>
    <col min="2322" max="2560" width="9.140625" style="79"/>
    <col min="2561" max="2561" width="14.28515625" style="79" bestFit="1" customWidth="1"/>
    <col min="2562" max="2562" width="5.7109375" style="79" customWidth="1"/>
    <col min="2563" max="2563" width="7.85546875" style="79" customWidth="1"/>
    <col min="2564" max="2564" width="6" style="79" customWidth="1"/>
    <col min="2565" max="2565" width="8.85546875" style="79" customWidth="1"/>
    <col min="2566" max="2566" width="8.5703125" style="79" customWidth="1"/>
    <col min="2567" max="2567" width="4.28515625" style="79" customWidth="1"/>
    <col min="2568" max="2568" width="7.42578125" style="79" customWidth="1"/>
    <col min="2569" max="2569" width="9" style="79" customWidth="1"/>
    <col min="2570" max="2570" width="9.28515625" style="79" bestFit="1" customWidth="1"/>
    <col min="2571" max="2571" width="7.140625" style="79" customWidth="1"/>
    <col min="2572" max="2572" width="20.140625" style="79" bestFit="1" customWidth="1"/>
    <col min="2573" max="2573" width="11.42578125" style="79" bestFit="1" customWidth="1"/>
    <col min="2574" max="2574" width="29" style="79" bestFit="1" customWidth="1"/>
    <col min="2575" max="2575" width="29.85546875" style="79" bestFit="1" customWidth="1"/>
    <col min="2576" max="2576" width="11.7109375" style="79" bestFit="1" customWidth="1"/>
    <col min="2577" max="2577" width="8.5703125" style="79" customWidth="1"/>
    <col min="2578" max="2816" width="9.140625" style="79"/>
    <col min="2817" max="2817" width="14.28515625" style="79" bestFit="1" customWidth="1"/>
    <col min="2818" max="2818" width="5.7109375" style="79" customWidth="1"/>
    <col min="2819" max="2819" width="7.85546875" style="79" customWidth="1"/>
    <col min="2820" max="2820" width="6" style="79" customWidth="1"/>
    <col min="2821" max="2821" width="8.85546875" style="79" customWidth="1"/>
    <col min="2822" max="2822" width="8.5703125" style="79" customWidth="1"/>
    <col min="2823" max="2823" width="4.28515625" style="79" customWidth="1"/>
    <col min="2824" max="2824" width="7.42578125" style="79" customWidth="1"/>
    <col min="2825" max="2825" width="9" style="79" customWidth="1"/>
    <col min="2826" max="2826" width="9.28515625" style="79" bestFit="1" customWidth="1"/>
    <col min="2827" max="2827" width="7.140625" style="79" customWidth="1"/>
    <col min="2828" max="2828" width="20.140625" style="79" bestFit="1" customWidth="1"/>
    <col min="2829" max="2829" width="11.42578125" style="79" bestFit="1" customWidth="1"/>
    <col min="2830" max="2830" width="29" style="79" bestFit="1" customWidth="1"/>
    <col min="2831" max="2831" width="29.85546875" style="79" bestFit="1" customWidth="1"/>
    <col min="2832" max="2832" width="11.7109375" style="79" bestFit="1" customWidth="1"/>
    <col min="2833" max="2833" width="8.5703125" style="79" customWidth="1"/>
    <col min="2834" max="3072" width="9.140625" style="79"/>
    <col min="3073" max="3073" width="14.28515625" style="79" bestFit="1" customWidth="1"/>
    <col min="3074" max="3074" width="5.7109375" style="79" customWidth="1"/>
    <col min="3075" max="3075" width="7.85546875" style="79" customWidth="1"/>
    <col min="3076" max="3076" width="6" style="79" customWidth="1"/>
    <col min="3077" max="3077" width="8.85546875" style="79" customWidth="1"/>
    <col min="3078" max="3078" width="8.5703125" style="79" customWidth="1"/>
    <col min="3079" max="3079" width="4.28515625" style="79" customWidth="1"/>
    <col min="3080" max="3080" width="7.42578125" style="79" customWidth="1"/>
    <col min="3081" max="3081" width="9" style="79" customWidth="1"/>
    <col min="3082" max="3082" width="9.28515625" style="79" bestFit="1" customWidth="1"/>
    <col min="3083" max="3083" width="7.140625" style="79" customWidth="1"/>
    <col min="3084" max="3084" width="20.140625" style="79" bestFit="1" customWidth="1"/>
    <col min="3085" max="3085" width="11.42578125" style="79" bestFit="1" customWidth="1"/>
    <col min="3086" max="3086" width="29" style="79" bestFit="1" customWidth="1"/>
    <col min="3087" max="3087" width="29.85546875" style="79" bestFit="1" customWidth="1"/>
    <col min="3088" max="3088" width="11.7109375" style="79" bestFit="1" customWidth="1"/>
    <col min="3089" max="3089" width="8.5703125" style="79" customWidth="1"/>
    <col min="3090" max="3328" width="9.140625" style="79"/>
    <col min="3329" max="3329" width="14.28515625" style="79" bestFit="1" customWidth="1"/>
    <col min="3330" max="3330" width="5.7109375" style="79" customWidth="1"/>
    <col min="3331" max="3331" width="7.85546875" style="79" customWidth="1"/>
    <col min="3332" max="3332" width="6" style="79" customWidth="1"/>
    <col min="3333" max="3333" width="8.85546875" style="79" customWidth="1"/>
    <col min="3334" max="3334" width="8.5703125" style="79" customWidth="1"/>
    <col min="3335" max="3335" width="4.28515625" style="79" customWidth="1"/>
    <col min="3336" max="3336" width="7.42578125" style="79" customWidth="1"/>
    <col min="3337" max="3337" width="9" style="79" customWidth="1"/>
    <col min="3338" max="3338" width="9.28515625" style="79" bestFit="1" customWidth="1"/>
    <col min="3339" max="3339" width="7.140625" style="79" customWidth="1"/>
    <col min="3340" max="3340" width="20.140625" style="79" bestFit="1" customWidth="1"/>
    <col min="3341" max="3341" width="11.42578125" style="79" bestFit="1" customWidth="1"/>
    <col min="3342" max="3342" width="29" style="79" bestFit="1" customWidth="1"/>
    <col min="3343" max="3343" width="29.85546875" style="79" bestFit="1" customWidth="1"/>
    <col min="3344" max="3344" width="11.7109375" style="79" bestFit="1" customWidth="1"/>
    <col min="3345" max="3345" width="8.5703125" style="79" customWidth="1"/>
    <col min="3346" max="3584" width="9.140625" style="79"/>
    <col min="3585" max="3585" width="14.28515625" style="79" bestFit="1" customWidth="1"/>
    <col min="3586" max="3586" width="5.7109375" style="79" customWidth="1"/>
    <col min="3587" max="3587" width="7.85546875" style="79" customWidth="1"/>
    <col min="3588" max="3588" width="6" style="79" customWidth="1"/>
    <col min="3589" max="3589" width="8.85546875" style="79" customWidth="1"/>
    <col min="3590" max="3590" width="8.5703125" style="79" customWidth="1"/>
    <col min="3591" max="3591" width="4.28515625" style="79" customWidth="1"/>
    <col min="3592" max="3592" width="7.42578125" style="79" customWidth="1"/>
    <col min="3593" max="3593" width="9" style="79" customWidth="1"/>
    <col min="3594" max="3594" width="9.28515625" style="79" bestFit="1" customWidth="1"/>
    <col min="3595" max="3595" width="7.140625" style="79" customWidth="1"/>
    <col min="3596" max="3596" width="20.140625" style="79" bestFit="1" customWidth="1"/>
    <col min="3597" max="3597" width="11.42578125" style="79" bestFit="1" customWidth="1"/>
    <col min="3598" max="3598" width="29" style="79" bestFit="1" customWidth="1"/>
    <col min="3599" max="3599" width="29.85546875" style="79" bestFit="1" customWidth="1"/>
    <col min="3600" max="3600" width="11.7109375" style="79" bestFit="1" customWidth="1"/>
    <col min="3601" max="3601" width="8.5703125" style="79" customWidth="1"/>
    <col min="3602" max="3840" width="9.140625" style="79"/>
    <col min="3841" max="3841" width="14.28515625" style="79" bestFit="1" customWidth="1"/>
    <col min="3842" max="3842" width="5.7109375" style="79" customWidth="1"/>
    <col min="3843" max="3843" width="7.85546875" style="79" customWidth="1"/>
    <col min="3844" max="3844" width="6" style="79" customWidth="1"/>
    <col min="3845" max="3845" width="8.85546875" style="79" customWidth="1"/>
    <col min="3846" max="3846" width="8.5703125" style="79" customWidth="1"/>
    <col min="3847" max="3847" width="4.28515625" style="79" customWidth="1"/>
    <col min="3848" max="3848" width="7.42578125" style="79" customWidth="1"/>
    <col min="3849" max="3849" width="9" style="79" customWidth="1"/>
    <col min="3850" max="3850" width="9.28515625" style="79" bestFit="1" customWidth="1"/>
    <col min="3851" max="3851" width="7.140625" style="79" customWidth="1"/>
    <col min="3852" max="3852" width="20.140625" style="79" bestFit="1" customWidth="1"/>
    <col min="3853" max="3853" width="11.42578125" style="79" bestFit="1" customWidth="1"/>
    <col min="3854" max="3854" width="29" style="79" bestFit="1" customWidth="1"/>
    <col min="3855" max="3855" width="29.85546875" style="79" bestFit="1" customWidth="1"/>
    <col min="3856" max="3856" width="11.7109375" style="79" bestFit="1" customWidth="1"/>
    <col min="3857" max="3857" width="8.5703125" style="79" customWidth="1"/>
    <col min="3858" max="4096" width="9.140625" style="79"/>
    <col min="4097" max="4097" width="14.28515625" style="79" bestFit="1" customWidth="1"/>
    <col min="4098" max="4098" width="5.7109375" style="79" customWidth="1"/>
    <col min="4099" max="4099" width="7.85546875" style="79" customWidth="1"/>
    <col min="4100" max="4100" width="6" style="79" customWidth="1"/>
    <col min="4101" max="4101" width="8.85546875" style="79" customWidth="1"/>
    <col min="4102" max="4102" width="8.5703125" style="79" customWidth="1"/>
    <col min="4103" max="4103" width="4.28515625" style="79" customWidth="1"/>
    <col min="4104" max="4104" width="7.42578125" style="79" customWidth="1"/>
    <col min="4105" max="4105" width="9" style="79" customWidth="1"/>
    <col min="4106" max="4106" width="9.28515625" style="79" bestFit="1" customWidth="1"/>
    <col min="4107" max="4107" width="7.140625" style="79" customWidth="1"/>
    <col min="4108" max="4108" width="20.140625" style="79" bestFit="1" customWidth="1"/>
    <col min="4109" max="4109" width="11.42578125" style="79" bestFit="1" customWidth="1"/>
    <col min="4110" max="4110" width="29" style="79" bestFit="1" customWidth="1"/>
    <col min="4111" max="4111" width="29.85546875" style="79" bestFit="1" customWidth="1"/>
    <col min="4112" max="4112" width="11.7109375" style="79" bestFit="1" customWidth="1"/>
    <col min="4113" max="4113" width="8.5703125" style="79" customWidth="1"/>
    <col min="4114" max="4352" width="9.140625" style="79"/>
    <col min="4353" max="4353" width="14.28515625" style="79" bestFit="1" customWidth="1"/>
    <col min="4354" max="4354" width="5.7109375" style="79" customWidth="1"/>
    <col min="4355" max="4355" width="7.85546875" style="79" customWidth="1"/>
    <col min="4356" max="4356" width="6" style="79" customWidth="1"/>
    <col min="4357" max="4357" width="8.85546875" style="79" customWidth="1"/>
    <col min="4358" max="4358" width="8.5703125" style="79" customWidth="1"/>
    <col min="4359" max="4359" width="4.28515625" style="79" customWidth="1"/>
    <col min="4360" max="4360" width="7.42578125" style="79" customWidth="1"/>
    <col min="4361" max="4361" width="9" style="79" customWidth="1"/>
    <col min="4362" max="4362" width="9.28515625" style="79" bestFit="1" customWidth="1"/>
    <col min="4363" max="4363" width="7.140625" style="79" customWidth="1"/>
    <col min="4364" max="4364" width="20.140625" style="79" bestFit="1" customWidth="1"/>
    <col min="4365" max="4365" width="11.42578125" style="79" bestFit="1" customWidth="1"/>
    <col min="4366" max="4366" width="29" style="79" bestFit="1" customWidth="1"/>
    <col min="4367" max="4367" width="29.85546875" style="79" bestFit="1" customWidth="1"/>
    <col min="4368" max="4368" width="11.7109375" style="79" bestFit="1" customWidth="1"/>
    <col min="4369" max="4369" width="8.5703125" style="79" customWidth="1"/>
    <col min="4370" max="4608" width="9.140625" style="79"/>
    <col min="4609" max="4609" width="14.28515625" style="79" bestFit="1" customWidth="1"/>
    <col min="4610" max="4610" width="5.7109375" style="79" customWidth="1"/>
    <col min="4611" max="4611" width="7.85546875" style="79" customWidth="1"/>
    <col min="4612" max="4612" width="6" style="79" customWidth="1"/>
    <col min="4613" max="4613" width="8.85546875" style="79" customWidth="1"/>
    <col min="4614" max="4614" width="8.5703125" style="79" customWidth="1"/>
    <col min="4615" max="4615" width="4.28515625" style="79" customWidth="1"/>
    <col min="4616" max="4616" width="7.42578125" style="79" customWidth="1"/>
    <col min="4617" max="4617" width="9" style="79" customWidth="1"/>
    <col min="4618" max="4618" width="9.28515625" style="79" bestFit="1" customWidth="1"/>
    <col min="4619" max="4619" width="7.140625" style="79" customWidth="1"/>
    <col min="4620" max="4620" width="20.140625" style="79" bestFit="1" customWidth="1"/>
    <col min="4621" max="4621" width="11.42578125" style="79" bestFit="1" customWidth="1"/>
    <col min="4622" max="4622" width="29" style="79" bestFit="1" customWidth="1"/>
    <col min="4623" max="4623" width="29.85546875" style="79" bestFit="1" customWidth="1"/>
    <col min="4624" max="4624" width="11.7109375" style="79" bestFit="1" customWidth="1"/>
    <col min="4625" max="4625" width="8.5703125" style="79" customWidth="1"/>
    <col min="4626" max="4864" width="9.140625" style="79"/>
    <col min="4865" max="4865" width="14.28515625" style="79" bestFit="1" customWidth="1"/>
    <col min="4866" max="4866" width="5.7109375" style="79" customWidth="1"/>
    <col min="4867" max="4867" width="7.85546875" style="79" customWidth="1"/>
    <col min="4868" max="4868" width="6" style="79" customWidth="1"/>
    <col min="4869" max="4869" width="8.85546875" style="79" customWidth="1"/>
    <col min="4870" max="4870" width="8.5703125" style="79" customWidth="1"/>
    <col min="4871" max="4871" width="4.28515625" style="79" customWidth="1"/>
    <col min="4872" max="4872" width="7.42578125" style="79" customWidth="1"/>
    <col min="4873" max="4873" width="9" style="79" customWidth="1"/>
    <col min="4874" max="4874" width="9.28515625" style="79" bestFit="1" customWidth="1"/>
    <col min="4875" max="4875" width="7.140625" style="79" customWidth="1"/>
    <col min="4876" max="4876" width="20.140625" style="79" bestFit="1" customWidth="1"/>
    <col min="4877" max="4877" width="11.42578125" style="79" bestFit="1" customWidth="1"/>
    <col min="4878" max="4878" width="29" style="79" bestFit="1" customWidth="1"/>
    <col min="4879" max="4879" width="29.85546875" style="79" bestFit="1" customWidth="1"/>
    <col min="4880" max="4880" width="11.7109375" style="79" bestFit="1" customWidth="1"/>
    <col min="4881" max="4881" width="8.5703125" style="79" customWidth="1"/>
    <col min="4882" max="5120" width="9.140625" style="79"/>
    <col min="5121" max="5121" width="14.28515625" style="79" bestFit="1" customWidth="1"/>
    <col min="5122" max="5122" width="5.7109375" style="79" customWidth="1"/>
    <col min="5123" max="5123" width="7.85546875" style="79" customWidth="1"/>
    <col min="5124" max="5124" width="6" style="79" customWidth="1"/>
    <col min="5125" max="5125" width="8.85546875" style="79" customWidth="1"/>
    <col min="5126" max="5126" width="8.5703125" style="79" customWidth="1"/>
    <col min="5127" max="5127" width="4.28515625" style="79" customWidth="1"/>
    <col min="5128" max="5128" width="7.42578125" style="79" customWidth="1"/>
    <col min="5129" max="5129" width="9" style="79" customWidth="1"/>
    <col min="5130" max="5130" width="9.28515625" style="79" bestFit="1" customWidth="1"/>
    <col min="5131" max="5131" width="7.140625" style="79" customWidth="1"/>
    <col min="5132" max="5132" width="20.140625" style="79" bestFit="1" customWidth="1"/>
    <col min="5133" max="5133" width="11.42578125" style="79" bestFit="1" customWidth="1"/>
    <col min="5134" max="5134" width="29" style="79" bestFit="1" customWidth="1"/>
    <col min="5135" max="5135" width="29.85546875" style="79" bestFit="1" customWidth="1"/>
    <col min="5136" max="5136" width="11.7109375" style="79" bestFit="1" customWidth="1"/>
    <col min="5137" max="5137" width="8.5703125" style="79" customWidth="1"/>
    <col min="5138" max="5376" width="9.140625" style="79"/>
    <col min="5377" max="5377" width="14.28515625" style="79" bestFit="1" customWidth="1"/>
    <col min="5378" max="5378" width="5.7109375" style="79" customWidth="1"/>
    <col min="5379" max="5379" width="7.85546875" style="79" customWidth="1"/>
    <col min="5380" max="5380" width="6" style="79" customWidth="1"/>
    <col min="5381" max="5381" width="8.85546875" style="79" customWidth="1"/>
    <col min="5382" max="5382" width="8.5703125" style="79" customWidth="1"/>
    <col min="5383" max="5383" width="4.28515625" style="79" customWidth="1"/>
    <col min="5384" max="5384" width="7.42578125" style="79" customWidth="1"/>
    <col min="5385" max="5385" width="9" style="79" customWidth="1"/>
    <col min="5386" max="5386" width="9.28515625" style="79" bestFit="1" customWidth="1"/>
    <col min="5387" max="5387" width="7.140625" style="79" customWidth="1"/>
    <col min="5388" max="5388" width="20.140625" style="79" bestFit="1" customWidth="1"/>
    <col min="5389" max="5389" width="11.42578125" style="79" bestFit="1" customWidth="1"/>
    <col min="5390" max="5390" width="29" style="79" bestFit="1" customWidth="1"/>
    <col min="5391" max="5391" width="29.85546875" style="79" bestFit="1" customWidth="1"/>
    <col min="5392" max="5392" width="11.7109375" style="79" bestFit="1" customWidth="1"/>
    <col min="5393" max="5393" width="8.5703125" style="79" customWidth="1"/>
    <col min="5394" max="5632" width="9.140625" style="79"/>
    <col min="5633" max="5633" width="14.28515625" style="79" bestFit="1" customWidth="1"/>
    <col min="5634" max="5634" width="5.7109375" style="79" customWidth="1"/>
    <col min="5635" max="5635" width="7.85546875" style="79" customWidth="1"/>
    <col min="5636" max="5636" width="6" style="79" customWidth="1"/>
    <col min="5637" max="5637" width="8.85546875" style="79" customWidth="1"/>
    <col min="5638" max="5638" width="8.5703125" style="79" customWidth="1"/>
    <col min="5639" max="5639" width="4.28515625" style="79" customWidth="1"/>
    <col min="5640" max="5640" width="7.42578125" style="79" customWidth="1"/>
    <col min="5641" max="5641" width="9" style="79" customWidth="1"/>
    <col min="5642" max="5642" width="9.28515625" style="79" bestFit="1" customWidth="1"/>
    <col min="5643" max="5643" width="7.140625" style="79" customWidth="1"/>
    <col min="5644" max="5644" width="20.140625" style="79" bestFit="1" customWidth="1"/>
    <col min="5645" max="5645" width="11.42578125" style="79" bestFit="1" customWidth="1"/>
    <col min="5646" max="5646" width="29" style="79" bestFit="1" customWidth="1"/>
    <col min="5647" max="5647" width="29.85546875" style="79" bestFit="1" customWidth="1"/>
    <col min="5648" max="5648" width="11.7109375" style="79" bestFit="1" customWidth="1"/>
    <col min="5649" max="5649" width="8.5703125" style="79" customWidth="1"/>
    <col min="5650" max="5888" width="9.140625" style="79"/>
    <col min="5889" max="5889" width="14.28515625" style="79" bestFit="1" customWidth="1"/>
    <col min="5890" max="5890" width="5.7109375" style="79" customWidth="1"/>
    <col min="5891" max="5891" width="7.85546875" style="79" customWidth="1"/>
    <col min="5892" max="5892" width="6" style="79" customWidth="1"/>
    <col min="5893" max="5893" width="8.85546875" style="79" customWidth="1"/>
    <col min="5894" max="5894" width="8.5703125" style="79" customWidth="1"/>
    <col min="5895" max="5895" width="4.28515625" style="79" customWidth="1"/>
    <col min="5896" max="5896" width="7.42578125" style="79" customWidth="1"/>
    <col min="5897" max="5897" width="9" style="79" customWidth="1"/>
    <col min="5898" max="5898" width="9.28515625" style="79" bestFit="1" customWidth="1"/>
    <col min="5899" max="5899" width="7.140625" style="79" customWidth="1"/>
    <col min="5900" max="5900" width="20.140625" style="79" bestFit="1" customWidth="1"/>
    <col min="5901" max="5901" width="11.42578125" style="79" bestFit="1" customWidth="1"/>
    <col min="5902" max="5902" width="29" style="79" bestFit="1" customWidth="1"/>
    <col min="5903" max="5903" width="29.85546875" style="79" bestFit="1" customWidth="1"/>
    <col min="5904" max="5904" width="11.7109375" style="79" bestFit="1" customWidth="1"/>
    <col min="5905" max="5905" width="8.5703125" style="79" customWidth="1"/>
    <col min="5906" max="6144" width="9.140625" style="79"/>
    <col min="6145" max="6145" width="14.28515625" style="79" bestFit="1" customWidth="1"/>
    <col min="6146" max="6146" width="5.7109375" style="79" customWidth="1"/>
    <col min="6147" max="6147" width="7.85546875" style="79" customWidth="1"/>
    <col min="6148" max="6148" width="6" style="79" customWidth="1"/>
    <col min="6149" max="6149" width="8.85546875" style="79" customWidth="1"/>
    <col min="6150" max="6150" width="8.5703125" style="79" customWidth="1"/>
    <col min="6151" max="6151" width="4.28515625" style="79" customWidth="1"/>
    <col min="6152" max="6152" width="7.42578125" style="79" customWidth="1"/>
    <col min="6153" max="6153" width="9" style="79" customWidth="1"/>
    <col min="6154" max="6154" width="9.28515625" style="79" bestFit="1" customWidth="1"/>
    <col min="6155" max="6155" width="7.140625" style="79" customWidth="1"/>
    <col min="6156" max="6156" width="20.140625" style="79" bestFit="1" customWidth="1"/>
    <col min="6157" max="6157" width="11.42578125" style="79" bestFit="1" customWidth="1"/>
    <col min="6158" max="6158" width="29" style="79" bestFit="1" customWidth="1"/>
    <col min="6159" max="6159" width="29.85546875" style="79" bestFit="1" customWidth="1"/>
    <col min="6160" max="6160" width="11.7109375" style="79" bestFit="1" customWidth="1"/>
    <col min="6161" max="6161" width="8.5703125" style="79" customWidth="1"/>
    <col min="6162" max="6400" width="9.140625" style="79"/>
    <col min="6401" max="6401" width="14.28515625" style="79" bestFit="1" customWidth="1"/>
    <col min="6402" max="6402" width="5.7109375" style="79" customWidth="1"/>
    <col min="6403" max="6403" width="7.85546875" style="79" customWidth="1"/>
    <col min="6404" max="6404" width="6" style="79" customWidth="1"/>
    <col min="6405" max="6405" width="8.85546875" style="79" customWidth="1"/>
    <col min="6406" max="6406" width="8.5703125" style="79" customWidth="1"/>
    <col min="6407" max="6407" width="4.28515625" style="79" customWidth="1"/>
    <col min="6408" max="6408" width="7.42578125" style="79" customWidth="1"/>
    <col min="6409" max="6409" width="9" style="79" customWidth="1"/>
    <col min="6410" max="6410" width="9.28515625" style="79" bestFit="1" customWidth="1"/>
    <col min="6411" max="6411" width="7.140625" style="79" customWidth="1"/>
    <col min="6412" max="6412" width="20.140625" style="79" bestFit="1" customWidth="1"/>
    <col min="6413" max="6413" width="11.42578125" style="79" bestFit="1" customWidth="1"/>
    <col min="6414" max="6414" width="29" style="79" bestFit="1" customWidth="1"/>
    <col min="6415" max="6415" width="29.85546875" style="79" bestFit="1" customWidth="1"/>
    <col min="6416" max="6416" width="11.7109375" style="79" bestFit="1" customWidth="1"/>
    <col min="6417" max="6417" width="8.5703125" style="79" customWidth="1"/>
    <col min="6418" max="6656" width="9.140625" style="79"/>
    <col min="6657" max="6657" width="14.28515625" style="79" bestFit="1" customWidth="1"/>
    <col min="6658" max="6658" width="5.7109375" style="79" customWidth="1"/>
    <col min="6659" max="6659" width="7.85546875" style="79" customWidth="1"/>
    <col min="6660" max="6660" width="6" style="79" customWidth="1"/>
    <col min="6661" max="6661" width="8.85546875" style="79" customWidth="1"/>
    <col min="6662" max="6662" width="8.5703125" style="79" customWidth="1"/>
    <col min="6663" max="6663" width="4.28515625" style="79" customWidth="1"/>
    <col min="6664" max="6664" width="7.42578125" style="79" customWidth="1"/>
    <col min="6665" max="6665" width="9" style="79" customWidth="1"/>
    <col min="6666" max="6666" width="9.28515625" style="79" bestFit="1" customWidth="1"/>
    <col min="6667" max="6667" width="7.140625" style="79" customWidth="1"/>
    <col min="6668" max="6668" width="20.140625" style="79" bestFit="1" customWidth="1"/>
    <col min="6669" max="6669" width="11.42578125" style="79" bestFit="1" customWidth="1"/>
    <col min="6670" max="6670" width="29" style="79" bestFit="1" customWidth="1"/>
    <col min="6671" max="6671" width="29.85546875" style="79" bestFit="1" customWidth="1"/>
    <col min="6672" max="6672" width="11.7109375" style="79" bestFit="1" customWidth="1"/>
    <col min="6673" max="6673" width="8.5703125" style="79" customWidth="1"/>
    <col min="6674" max="6912" width="9.140625" style="79"/>
    <col min="6913" max="6913" width="14.28515625" style="79" bestFit="1" customWidth="1"/>
    <col min="6914" max="6914" width="5.7109375" style="79" customWidth="1"/>
    <col min="6915" max="6915" width="7.85546875" style="79" customWidth="1"/>
    <col min="6916" max="6916" width="6" style="79" customWidth="1"/>
    <col min="6917" max="6917" width="8.85546875" style="79" customWidth="1"/>
    <col min="6918" max="6918" width="8.5703125" style="79" customWidth="1"/>
    <col min="6919" max="6919" width="4.28515625" style="79" customWidth="1"/>
    <col min="6920" max="6920" width="7.42578125" style="79" customWidth="1"/>
    <col min="6921" max="6921" width="9" style="79" customWidth="1"/>
    <col min="6922" max="6922" width="9.28515625" style="79" bestFit="1" customWidth="1"/>
    <col min="6923" max="6923" width="7.140625" style="79" customWidth="1"/>
    <col min="6924" max="6924" width="20.140625" style="79" bestFit="1" customWidth="1"/>
    <col min="6925" max="6925" width="11.42578125" style="79" bestFit="1" customWidth="1"/>
    <col min="6926" max="6926" width="29" style="79" bestFit="1" customWidth="1"/>
    <col min="6927" max="6927" width="29.85546875" style="79" bestFit="1" customWidth="1"/>
    <col min="6928" max="6928" width="11.7109375" style="79" bestFit="1" customWidth="1"/>
    <col min="6929" max="6929" width="8.5703125" style="79" customWidth="1"/>
    <col min="6930" max="7168" width="9.140625" style="79"/>
    <col min="7169" max="7169" width="14.28515625" style="79" bestFit="1" customWidth="1"/>
    <col min="7170" max="7170" width="5.7109375" style="79" customWidth="1"/>
    <col min="7171" max="7171" width="7.85546875" style="79" customWidth="1"/>
    <col min="7172" max="7172" width="6" style="79" customWidth="1"/>
    <col min="7173" max="7173" width="8.85546875" style="79" customWidth="1"/>
    <col min="7174" max="7174" width="8.5703125" style="79" customWidth="1"/>
    <col min="7175" max="7175" width="4.28515625" style="79" customWidth="1"/>
    <col min="7176" max="7176" width="7.42578125" style="79" customWidth="1"/>
    <col min="7177" max="7177" width="9" style="79" customWidth="1"/>
    <col min="7178" max="7178" width="9.28515625" style="79" bestFit="1" customWidth="1"/>
    <col min="7179" max="7179" width="7.140625" style="79" customWidth="1"/>
    <col min="7180" max="7180" width="20.140625" style="79" bestFit="1" customWidth="1"/>
    <col min="7181" max="7181" width="11.42578125" style="79" bestFit="1" customWidth="1"/>
    <col min="7182" max="7182" width="29" style="79" bestFit="1" customWidth="1"/>
    <col min="7183" max="7183" width="29.85546875" style="79" bestFit="1" customWidth="1"/>
    <col min="7184" max="7184" width="11.7109375" style="79" bestFit="1" customWidth="1"/>
    <col min="7185" max="7185" width="8.5703125" style="79" customWidth="1"/>
    <col min="7186" max="7424" width="9.140625" style="79"/>
    <col min="7425" max="7425" width="14.28515625" style="79" bestFit="1" customWidth="1"/>
    <col min="7426" max="7426" width="5.7109375" style="79" customWidth="1"/>
    <col min="7427" max="7427" width="7.85546875" style="79" customWidth="1"/>
    <col min="7428" max="7428" width="6" style="79" customWidth="1"/>
    <col min="7429" max="7429" width="8.85546875" style="79" customWidth="1"/>
    <col min="7430" max="7430" width="8.5703125" style="79" customWidth="1"/>
    <col min="7431" max="7431" width="4.28515625" style="79" customWidth="1"/>
    <col min="7432" max="7432" width="7.42578125" style="79" customWidth="1"/>
    <col min="7433" max="7433" width="9" style="79" customWidth="1"/>
    <col min="7434" max="7434" width="9.28515625" style="79" bestFit="1" customWidth="1"/>
    <col min="7435" max="7435" width="7.140625" style="79" customWidth="1"/>
    <col min="7436" max="7436" width="20.140625" style="79" bestFit="1" customWidth="1"/>
    <col min="7437" max="7437" width="11.42578125" style="79" bestFit="1" customWidth="1"/>
    <col min="7438" max="7438" width="29" style="79" bestFit="1" customWidth="1"/>
    <col min="7439" max="7439" width="29.85546875" style="79" bestFit="1" customWidth="1"/>
    <col min="7440" max="7440" width="11.7109375" style="79" bestFit="1" customWidth="1"/>
    <col min="7441" max="7441" width="8.5703125" style="79" customWidth="1"/>
    <col min="7442" max="7680" width="9.140625" style="79"/>
    <col min="7681" max="7681" width="14.28515625" style="79" bestFit="1" customWidth="1"/>
    <col min="7682" max="7682" width="5.7109375" style="79" customWidth="1"/>
    <col min="7683" max="7683" width="7.85546875" style="79" customWidth="1"/>
    <col min="7684" max="7684" width="6" style="79" customWidth="1"/>
    <col min="7685" max="7685" width="8.85546875" style="79" customWidth="1"/>
    <col min="7686" max="7686" width="8.5703125" style="79" customWidth="1"/>
    <col min="7687" max="7687" width="4.28515625" style="79" customWidth="1"/>
    <col min="7688" max="7688" width="7.42578125" style="79" customWidth="1"/>
    <col min="7689" max="7689" width="9" style="79" customWidth="1"/>
    <col min="7690" max="7690" width="9.28515625" style="79" bestFit="1" customWidth="1"/>
    <col min="7691" max="7691" width="7.140625" style="79" customWidth="1"/>
    <col min="7692" max="7692" width="20.140625" style="79" bestFit="1" customWidth="1"/>
    <col min="7693" max="7693" width="11.42578125" style="79" bestFit="1" customWidth="1"/>
    <col min="7694" max="7694" width="29" style="79" bestFit="1" customWidth="1"/>
    <col min="7695" max="7695" width="29.85546875" style="79" bestFit="1" customWidth="1"/>
    <col min="7696" max="7696" width="11.7109375" style="79" bestFit="1" customWidth="1"/>
    <col min="7697" max="7697" width="8.5703125" style="79" customWidth="1"/>
    <col min="7698" max="7936" width="9.140625" style="79"/>
    <col min="7937" max="7937" width="14.28515625" style="79" bestFit="1" customWidth="1"/>
    <col min="7938" max="7938" width="5.7109375" style="79" customWidth="1"/>
    <col min="7939" max="7939" width="7.85546875" style="79" customWidth="1"/>
    <col min="7940" max="7940" width="6" style="79" customWidth="1"/>
    <col min="7941" max="7941" width="8.85546875" style="79" customWidth="1"/>
    <col min="7942" max="7942" width="8.5703125" style="79" customWidth="1"/>
    <col min="7943" max="7943" width="4.28515625" style="79" customWidth="1"/>
    <col min="7944" max="7944" width="7.42578125" style="79" customWidth="1"/>
    <col min="7945" max="7945" width="9" style="79" customWidth="1"/>
    <col min="7946" max="7946" width="9.28515625" style="79" bestFit="1" customWidth="1"/>
    <col min="7947" max="7947" width="7.140625" style="79" customWidth="1"/>
    <col min="7948" max="7948" width="20.140625" style="79" bestFit="1" customWidth="1"/>
    <col min="7949" max="7949" width="11.42578125" style="79" bestFit="1" customWidth="1"/>
    <col min="7950" max="7950" width="29" style="79" bestFit="1" customWidth="1"/>
    <col min="7951" max="7951" width="29.85546875" style="79" bestFit="1" customWidth="1"/>
    <col min="7952" max="7952" width="11.7109375" style="79" bestFit="1" customWidth="1"/>
    <col min="7953" max="7953" width="8.5703125" style="79" customWidth="1"/>
    <col min="7954" max="8192" width="9.140625" style="79"/>
    <col min="8193" max="8193" width="14.28515625" style="79" bestFit="1" customWidth="1"/>
    <col min="8194" max="8194" width="5.7109375" style="79" customWidth="1"/>
    <col min="8195" max="8195" width="7.85546875" style="79" customWidth="1"/>
    <col min="8196" max="8196" width="6" style="79" customWidth="1"/>
    <col min="8197" max="8197" width="8.85546875" style="79" customWidth="1"/>
    <col min="8198" max="8198" width="8.5703125" style="79" customWidth="1"/>
    <col min="8199" max="8199" width="4.28515625" style="79" customWidth="1"/>
    <col min="8200" max="8200" width="7.42578125" style="79" customWidth="1"/>
    <col min="8201" max="8201" width="9" style="79" customWidth="1"/>
    <col min="8202" max="8202" width="9.28515625" style="79" bestFit="1" customWidth="1"/>
    <col min="8203" max="8203" width="7.140625" style="79" customWidth="1"/>
    <col min="8204" max="8204" width="20.140625" style="79" bestFit="1" customWidth="1"/>
    <col min="8205" max="8205" width="11.42578125" style="79" bestFit="1" customWidth="1"/>
    <col min="8206" max="8206" width="29" style="79" bestFit="1" customWidth="1"/>
    <col min="8207" max="8207" width="29.85546875" style="79" bestFit="1" customWidth="1"/>
    <col min="8208" max="8208" width="11.7109375" style="79" bestFit="1" customWidth="1"/>
    <col min="8209" max="8209" width="8.5703125" style="79" customWidth="1"/>
    <col min="8210" max="8448" width="9.140625" style="79"/>
    <col min="8449" max="8449" width="14.28515625" style="79" bestFit="1" customWidth="1"/>
    <col min="8450" max="8450" width="5.7109375" style="79" customWidth="1"/>
    <col min="8451" max="8451" width="7.85546875" style="79" customWidth="1"/>
    <col min="8452" max="8452" width="6" style="79" customWidth="1"/>
    <col min="8453" max="8453" width="8.85546875" style="79" customWidth="1"/>
    <col min="8454" max="8454" width="8.5703125" style="79" customWidth="1"/>
    <col min="8455" max="8455" width="4.28515625" style="79" customWidth="1"/>
    <col min="8456" max="8456" width="7.42578125" style="79" customWidth="1"/>
    <col min="8457" max="8457" width="9" style="79" customWidth="1"/>
    <col min="8458" max="8458" width="9.28515625" style="79" bestFit="1" customWidth="1"/>
    <col min="8459" max="8459" width="7.140625" style="79" customWidth="1"/>
    <col min="8460" max="8460" width="20.140625" style="79" bestFit="1" customWidth="1"/>
    <col min="8461" max="8461" width="11.42578125" style="79" bestFit="1" customWidth="1"/>
    <col min="8462" max="8462" width="29" style="79" bestFit="1" customWidth="1"/>
    <col min="8463" max="8463" width="29.85546875" style="79" bestFit="1" customWidth="1"/>
    <col min="8464" max="8464" width="11.7109375" style="79" bestFit="1" customWidth="1"/>
    <col min="8465" max="8465" width="8.5703125" style="79" customWidth="1"/>
    <col min="8466" max="8704" width="9.140625" style="79"/>
    <col min="8705" max="8705" width="14.28515625" style="79" bestFit="1" customWidth="1"/>
    <col min="8706" max="8706" width="5.7109375" style="79" customWidth="1"/>
    <col min="8707" max="8707" width="7.85546875" style="79" customWidth="1"/>
    <col min="8708" max="8708" width="6" style="79" customWidth="1"/>
    <col min="8709" max="8709" width="8.85546875" style="79" customWidth="1"/>
    <col min="8710" max="8710" width="8.5703125" style="79" customWidth="1"/>
    <col min="8711" max="8711" width="4.28515625" style="79" customWidth="1"/>
    <col min="8712" max="8712" width="7.42578125" style="79" customWidth="1"/>
    <col min="8713" max="8713" width="9" style="79" customWidth="1"/>
    <col min="8714" max="8714" width="9.28515625" style="79" bestFit="1" customWidth="1"/>
    <col min="8715" max="8715" width="7.140625" style="79" customWidth="1"/>
    <col min="8716" max="8716" width="20.140625" style="79" bestFit="1" customWidth="1"/>
    <col min="8717" max="8717" width="11.42578125" style="79" bestFit="1" customWidth="1"/>
    <col min="8718" max="8718" width="29" style="79" bestFit="1" customWidth="1"/>
    <col min="8719" max="8719" width="29.85546875" style="79" bestFit="1" customWidth="1"/>
    <col min="8720" max="8720" width="11.7109375" style="79" bestFit="1" customWidth="1"/>
    <col min="8721" max="8721" width="8.5703125" style="79" customWidth="1"/>
    <col min="8722" max="8960" width="9.140625" style="79"/>
    <col min="8961" max="8961" width="14.28515625" style="79" bestFit="1" customWidth="1"/>
    <col min="8962" max="8962" width="5.7109375" style="79" customWidth="1"/>
    <col min="8963" max="8963" width="7.85546875" style="79" customWidth="1"/>
    <col min="8964" max="8964" width="6" style="79" customWidth="1"/>
    <col min="8965" max="8965" width="8.85546875" style="79" customWidth="1"/>
    <col min="8966" max="8966" width="8.5703125" style="79" customWidth="1"/>
    <col min="8967" max="8967" width="4.28515625" style="79" customWidth="1"/>
    <col min="8968" max="8968" width="7.42578125" style="79" customWidth="1"/>
    <col min="8969" max="8969" width="9" style="79" customWidth="1"/>
    <col min="8970" max="8970" width="9.28515625" style="79" bestFit="1" customWidth="1"/>
    <col min="8971" max="8971" width="7.140625" style="79" customWidth="1"/>
    <col min="8972" max="8972" width="20.140625" style="79" bestFit="1" customWidth="1"/>
    <col min="8973" max="8973" width="11.42578125" style="79" bestFit="1" customWidth="1"/>
    <col min="8974" max="8974" width="29" style="79" bestFit="1" customWidth="1"/>
    <col min="8975" max="8975" width="29.85546875" style="79" bestFit="1" customWidth="1"/>
    <col min="8976" max="8976" width="11.7109375" style="79" bestFit="1" customWidth="1"/>
    <col min="8977" max="8977" width="8.5703125" style="79" customWidth="1"/>
    <col min="8978" max="9216" width="9.140625" style="79"/>
    <col min="9217" max="9217" width="14.28515625" style="79" bestFit="1" customWidth="1"/>
    <col min="9218" max="9218" width="5.7109375" style="79" customWidth="1"/>
    <col min="9219" max="9219" width="7.85546875" style="79" customWidth="1"/>
    <col min="9220" max="9220" width="6" style="79" customWidth="1"/>
    <col min="9221" max="9221" width="8.85546875" style="79" customWidth="1"/>
    <col min="9222" max="9222" width="8.5703125" style="79" customWidth="1"/>
    <col min="9223" max="9223" width="4.28515625" style="79" customWidth="1"/>
    <col min="9224" max="9224" width="7.42578125" style="79" customWidth="1"/>
    <col min="9225" max="9225" width="9" style="79" customWidth="1"/>
    <col min="9226" max="9226" width="9.28515625" style="79" bestFit="1" customWidth="1"/>
    <col min="9227" max="9227" width="7.140625" style="79" customWidth="1"/>
    <col min="9228" max="9228" width="20.140625" style="79" bestFit="1" customWidth="1"/>
    <col min="9229" max="9229" width="11.42578125" style="79" bestFit="1" customWidth="1"/>
    <col min="9230" max="9230" width="29" style="79" bestFit="1" customWidth="1"/>
    <col min="9231" max="9231" width="29.85546875" style="79" bestFit="1" customWidth="1"/>
    <col min="9232" max="9232" width="11.7109375" style="79" bestFit="1" customWidth="1"/>
    <col min="9233" max="9233" width="8.5703125" style="79" customWidth="1"/>
    <col min="9234" max="9472" width="9.140625" style="79"/>
    <col min="9473" max="9473" width="14.28515625" style="79" bestFit="1" customWidth="1"/>
    <col min="9474" max="9474" width="5.7109375" style="79" customWidth="1"/>
    <col min="9475" max="9475" width="7.85546875" style="79" customWidth="1"/>
    <col min="9476" max="9476" width="6" style="79" customWidth="1"/>
    <col min="9477" max="9477" width="8.85546875" style="79" customWidth="1"/>
    <col min="9478" max="9478" width="8.5703125" style="79" customWidth="1"/>
    <col min="9479" max="9479" width="4.28515625" style="79" customWidth="1"/>
    <col min="9480" max="9480" width="7.42578125" style="79" customWidth="1"/>
    <col min="9481" max="9481" width="9" style="79" customWidth="1"/>
    <col min="9482" max="9482" width="9.28515625" style="79" bestFit="1" customWidth="1"/>
    <col min="9483" max="9483" width="7.140625" style="79" customWidth="1"/>
    <col min="9484" max="9484" width="20.140625" style="79" bestFit="1" customWidth="1"/>
    <col min="9485" max="9485" width="11.42578125" style="79" bestFit="1" customWidth="1"/>
    <col min="9486" max="9486" width="29" style="79" bestFit="1" customWidth="1"/>
    <col min="9487" max="9487" width="29.85546875" style="79" bestFit="1" customWidth="1"/>
    <col min="9488" max="9488" width="11.7109375" style="79" bestFit="1" customWidth="1"/>
    <col min="9489" max="9489" width="8.5703125" style="79" customWidth="1"/>
    <col min="9490" max="9728" width="9.140625" style="79"/>
    <col min="9729" max="9729" width="14.28515625" style="79" bestFit="1" customWidth="1"/>
    <col min="9730" max="9730" width="5.7109375" style="79" customWidth="1"/>
    <col min="9731" max="9731" width="7.85546875" style="79" customWidth="1"/>
    <col min="9732" max="9732" width="6" style="79" customWidth="1"/>
    <col min="9733" max="9733" width="8.85546875" style="79" customWidth="1"/>
    <col min="9734" max="9734" width="8.5703125" style="79" customWidth="1"/>
    <col min="9735" max="9735" width="4.28515625" style="79" customWidth="1"/>
    <col min="9736" max="9736" width="7.42578125" style="79" customWidth="1"/>
    <col min="9737" max="9737" width="9" style="79" customWidth="1"/>
    <col min="9738" max="9738" width="9.28515625" style="79" bestFit="1" customWidth="1"/>
    <col min="9739" max="9739" width="7.140625" style="79" customWidth="1"/>
    <col min="9740" max="9740" width="20.140625" style="79" bestFit="1" customWidth="1"/>
    <col min="9741" max="9741" width="11.42578125" style="79" bestFit="1" customWidth="1"/>
    <col min="9742" max="9742" width="29" style="79" bestFit="1" customWidth="1"/>
    <col min="9743" max="9743" width="29.85546875" style="79" bestFit="1" customWidth="1"/>
    <col min="9744" max="9744" width="11.7109375" style="79" bestFit="1" customWidth="1"/>
    <col min="9745" max="9745" width="8.5703125" style="79" customWidth="1"/>
    <col min="9746" max="9984" width="9.140625" style="79"/>
    <col min="9985" max="9985" width="14.28515625" style="79" bestFit="1" customWidth="1"/>
    <col min="9986" max="9986" width="5.7109375" style="79" customWidth="1"/>
    <col min="9987" max="9987" width="7.85546875" style="79" customWidth="1"/>
    <col min="9988" max="9988" width="6" style="79" customWidth="1"/>
    <col min="9989" max="9989" width="8.85546875" style="79" customWidth="1"/>
    <col min="9990" max="9990" width="8.5703125" style="79" customWidth="1"/>
    <col min="9991" max="9991" width="4.28515625" style="79" customWidth="1"/>
    <col min="9992" max="9992" width="7.42578125" style="79" customWidth="1"/>
    <col min="9993" max="9993" width="9" style="79" customWidth="1"/>
    <col min="9994" max="9994" width="9.28515625" style="79" bestFit="1" customWidth="1"/>
    <col min="9995" max="9995" width="7.140625" style="79" customWidth="1"/>
    <col min="9996" max="9996" width="20.140625" style="79" bestFit="1" customWidth="1"/>
    <col min="9997" max="9997" width="11.42578125" style="79" bestFit="1" customWidth="1"/>
    <col min="9998" max="9998" width="29" style="79" bestFit="1" customWidth="1"/>
    <col min="9999" max="9999" width="29.85546875" style="79" bestFit="1" customWidth="1"/>
    <col min="10000" max="10000" width="11.7109375" style="79" bestFit="1" customWidth="1"/>
    <col min="10001" max="10001" width="8.5703125" style="79" customWidth="1"/>
    <col min="10002" max="10240" width="9.140625" style="79"/>
    <col min="10241" max="10241" width="14.28515625" style="79" bestFit="1" customWidth="1"/>
    <col min="10242" max="10242" width="5.7109375" style="79" customWidth="1"/>
    <col min="10243" max="10243" width="7.85546875" style="79" customWidth="1"/>
    <col min="10244" max="10244" width="6" style="79" customWidth="1"/>
    <col min="10245" max="10245" width="8.85546875" style="79" customWidth="1"/>
    <col min="10246" max="10246" width="8.5703125" style="79" customWidth="1"/>
    <col min="10247" max="10247" width="4.28515625" style="79" customWidth="1"/>
    <col min="10248" max="10248" width="7.42578125" style="79" customWidth="1"/>
    <col min="10249" max="10249" width="9" style="79" customWidth="1"/>
    <col min="10250" max="10250" width="9.28515625" style="79" bestFit="1" customWidth="1"/>
    <col min="10251" max="10251" width="7.140625" style="79" customWidth="1"/>
    <col min="10252" max="10252" width="20.140625" style="79" bestFit="1" customWidth="1"/>
    <col min="10253" max="10253" width="11.42578125" style="79" bestFit="1" customWidth="1"/>
    <col min="10254" max="10254" width="29" style="79" bestFit="1" customWidth="1"/>
    <col min="10255" max="10255" width="29.85546875" style="79" bestFit="1" customWidth="1"/>
    <col min="10256" max="10256" width="11.7109375" style="79" bestFit="1" customWidth="1"/>
    <col min="10257" max="10257" width="8.5703125" style="79" customWidth="1"/>
    <col min="10258" max="10496" width="9.140625" style="79"/>
    <col min="10497" max="10497" width="14.28515625" style="79" bestFit="1" customWidth="1"/>
    <col min="10498" max="10498" width="5.7109375" style="79" customWidth="1"/>
    <col min="10499" max="10499" width="7.85546875" style="79" customWidth="1"/>
    <col min="10500" max="10500" width="6" style="79" customWidth="1"/>
    <col min="10501" max="10501" width="8.85546875" style="79" customWidth="1"/>
    <col min="10502" max="10502" width="8.5703125" style="79" customWidth="1"/>
    <col min="10503" max="10503" width="4.28515625" style="79" customWidth="1"/>
    <col min="10504" max="10504" width="7.42578125" style="79" customWidth="1"/>
    <col min="10505" max="10505" width="9" style="79" customWidth="1"/>
    <col min="10506" max="10506" width="9.28515625" style="79" bestFit="1" customWidth="1"/>
    <col min="10507" max="10507" width="7.140625" style="79" customWidth="1"/>
    <col min="10508" max="10508" width="20.140625" style="79" bestFit="1" customWidth="1"/>
    <col min="10509" max="10509" width="11.42578125" style="79" bestFit="1" customWidth="1"/>
    <col min="10510" max="10510" width="29" style="79" bestFit="1" customWidth="1"/>
    <col min="10511" max="10511" width="29.85546875" style="79" bestFit="1" customWidth="1"/>
    <col min="10512" max="10512" width="11.7109375" style="79" bestFit="1" customWidth="1"/>
    <col min="10513" max="10513" width="8.5703125" style="79" customWidth="1"/>
    <col min="10514" max="10752" width="9.140625" style="79"/>
    <col min="10753" max="10753" width="14.28515625" style="79" bestFit="1" customWidth="1"/>
    <col min="10754" max="10754" width="5.7109375" style="79" customWidth="1"/>
    <col min="10755" max="10755" width="7.85546875" style="79" customWidth="1"/>
    <col min="10756" max="10756" width="6" style="79" customWidth="1"/>
    <col min="10757" max="10757" width="8.85546875" style="79" customWidth="1"/>
    <col min="10758" max="10758" width="8.5703125" style="79" customWidth="1"/>
    <col min="10759" max="10759" width="4.28515625" style="79" customWidth="1"/>
    <col min="10760" max="10760" width="7.42578125" style="79" customWidth="1"/>
    <col min="10761" max="10761" width="9" style="79" customWidth="1"/>
    <col min="10762" max="10762" width="9.28515625" style="79" bestFit="1" customWidth="1"/>
    <col min="10763" max="10763" width="7.140625" style="79" customWidth="1"/>
    <col min="10764" max="10764" width="20.140625" style="79" bestFit="1" customWidth="1"/>
    <col min="10765" max="10765" width="11.42578125" style="79" bestFit="1" customWidth="1"/>
    <col min="10766" max="10766" width="29" style="79" bestFit="1" customWidth="1"/>
    <col min="10767" max="10767" width="29.85546875" style="79" bestFit="1" customWidth="1"/>
    <col min="10768" max="10768" width="11.7109375" style="79" bestFit="1" customWidth="1"/>
    <col min="10769" max="10769" width="8.5703125" style="79" customWidth="1"/>
    <col min="10770" max="11008" width="9.140625" style="79"/>
    <col min="11009" max="11009" width="14.28515625" style="79" bestFit="1" customWidth="1"/>
    <col min="11010" max="11010" width="5.7109375" style="79" customWidth="1"/>
    <col min="11011" max="11011" width="7.85546875" style="79" customWidth="1"/>
    <col min="11012" max="11012" width="6" style="79" customWidth="1"/>
    <col min="11013" max="11013" width="8.85546875" style="79" customWidth="1"/>
    <col min="11014" max="11014" width="8.5703125" style="79" customWidth="1"/>
    <col min="11015" max="11015" width="4.28515625" style="79" customWidth="1"/>
    <col min="11016" max="11016" width="7.42578125" style="79" customWidth="1"/>
    <col min="11017" max="11017" width="9" style="79" customWidth="1"/>
    <col min="11018" max="11018" width="9.28515625" style="79" bestFit="1" customWidth="1"/>
    <col min="11019" max="11019" width="7.140625" style="79" customWidth="1"/>
    <col min="11020" max="11020" width="20.140625" style="79" bestFit="1" customWidth="1"/>
    <col min="11021" max="11021" width="11.42578125" style="79" bestFit="1" customWidth="1"/>
    <col min="11022" max="11022" width="29" style="79" bestFit="1" customWidth="1"/>
    <col min="11023" max="11023" width="29.85546875" style="79" bestFit="1" customWidth="1"/>
    <col min="11024" max="11024" width="11.7109375" style="79" bestFit="1" customWidth="1"/>
    <col min="11025" max="11025" width="8.5703125" style="79" customWidth="1"/>
    <col min="11026" max="11264" width="9.140625" style="79"/>
    <col min="11265" max="11265" width="14.28515625" style="79" bestFit="1" customWidth="1"/>
    <col min="11266" max="11266" width="5.7109375" style="79" customWidth="1"/>
    <col min="11267" max="11267" width="7.85546875" style="79" customWidth="1"/>
    <col min="11268" max="11268" width="6" style="79" customWidth="1"/>
    <col min="11269" max="11269" width="8.85546875" style="79" customWidth="1"/>
    <col min="11270" max="11270" width="8.5703125" style="79" customWidth="1"/>
    <col min="11271" max="11271" width="4.28515625" style="79" customWidth="1"/>
    <col min="11272" max="11272" width="7.42578125" style="79" customWidth="1"/>
    <col min="11273" max="11273" width="9" style="79" customWidth="1"/>
    <col min="11274" max="11274" width="9.28515625" style="79" bestFit="1" customWidth="1"/>
    <col min="11275" max="11275" width="7.140625" style="79" customWidth="1"/>
    <col min="11276" max="11276" width="20.140625" style="79" bestFit="1" customWidth="1"/>
    <col min="11277" max="11277" width="11.42578125" style="79" bestFit="1" customWidth="1"/>
    <col min="11278" max="11278" width="29" style="79" bestFit="1" customWidth="1"/>
    <col min="11279" max="11279" width="29.85546875" style="79" bestFit="1" customWidth="1"/>
    <col min="11280" max="11280" width="11.7109375" style="79" bestFit="1" customWidth="1"/>
    <col min="11281" max="11281" width="8.5703125" style="79" customWidth="1"/>
    <col min="11282" max="11520" width="9.140625" style="79"/>
    <col min="11521" max="11521" width="14.28515625" style="79" bestFit="1" customWidth="1"/>
    <col min="11522" max="11522" width="5.7109375" style="79" customWidth="1"/>
    <col min="11523" max="11523" width="7.85546875" style="79" customWidth="1"/>
    <col min="11524" max="11524" width="6" style="79" customWidth="1"/>
    <col min="11525" max="11525" width="8.85546875" style="79" customWidth="1"/>
    <col min="11526" max="11526" width="8.5703125" style="79" customWidth="1"/>
    <col min="11527" max="11527" width="4.28515625" style="79" customWidth="1"/>
    <col min="11528" max="11528" width="7.42578125" style="79" customWidth="1"/>
    <col min="11529" max="11529" width="9" style="79" customWidth="1"/>
    <col min="11530" max="11530" width="9.28515625" style="79" bestFit="1" customWidth="1"/>
    <col min="11531" max="11531" width="7.140625" style="79" customWidth="1"/>
    <col min="11532" max="11532" width="20.140625" style="79" bestFit="1" customWidth="1"/>
    <col min="11533" max="11533" width="11.42578125" style="79" bestFit="1" customWidth="1"/>
    <col min="11534" max="11534" width="29" style="79" bestFit="1" customWidth="1"/>
    <col min="11535" max="11535" width="29.85546875" style="79" bestFit="1" customWidth="1"/>
    <col min="11536" max="11536" width="11.7109375" style="79" bestFit="1" customWidth="1"/>
    <col min="11537" max="11537" width="8.5703125" style="79" customWidth="1"/>
    <col min="11538" max="11776" width="9.140625" style="79"/>
    <col min="11777" max="11777" width="14.28515625" style="79" bestFit="1" customWidth="1"/>
    <col min="11778" max="11778" width="5.7109375" style="79" customWidth="1"/>
    <col min="11779" max="11779" width="7.85546875" style="79" customWidth="1"/>
    <col min="11780" max="11780" width="6" style="79" customWidth="1"/>
    <col min="11781" max="11781" width="8.85546875" style="79" customWidth="1"/>
    <col min="11782" max="11782" width="8.5703125" style="79" customWidth="1"/>
    <col min="11783" max="11783" width="4.28515625" style="79" customWidth="1"/>
    <col min="11784" max="11784" width="7.42578125" style="79" customWidth="1"/>
    <col min="11785" max="11785" width="9" style="79" customWidth="1"/>
    <col min="11786" max="11786" width="9.28515625" style="79" bestFit="1" customWidth="1"/>
    <col min="11787" max="11787" width="7.140625" style="79" customWidth="1"/>
    <col min="11788" max="11788" width="20.140625" style="79" bestFit="1" customWidth="1"/>
    <col min="11789" max="11789" width="11.42578125" style="79" bestFit="1" customWidth="1"/>
    <col min="11790" max="11790" width="29" style="79" bestFit="1" customWidth="1"/>
    <col min="11791" max="11791" width="29.85546875" style="79" bestFit="1" customWidth="1"/>
    <col min="11792" max="11792" width="11.7109375" style="79" bestFit="1" customWidth="1"/>
    <col min="11793" max="11793" width="8.5703125" style="79" customWidth="1"/>
    <col min="11794" max="12032" width="9.140625" style="79"/>
    <col min="12033" max="12033" width="14.28515625" style="79" bestFit="1" customWidth="1"/>
    <col min="12034" max="12034" width="5.7109375" style="79" customWidth="1"/>
    <col min="12035" max="12035" width="7.85546875" style="79" customWidth="1"/>
    <col min="12036" max="12036" width="6" style="79" customWidth="1"/>
    <col min="12037" max="12037" width="8.85546875" style="79" customWidth="1"/>
    <col min="12038" max="12038" width="8.5703125" style="79" customWidth="1"/>
    <col min="12039" max="12039" width="4.28515625" style="79" customWidth="1"/>
    <col min="12040" max="12040" width="7.42578125" style="79" customWidth="1"/>
    <col min="12041" max="12041" width="9" style="79" customWidth="1"/>
    <col min="12042" max="12042" width="9.28515625" style="79" bestFit="1" customWidth="1"/>
    <col min="12043" max="12043" width="7.140625" style="79" customWidth="1"/>
    <col min="12044" max="12044" width="20.140625" style="79" bestFit="1" customWidth="1"/>
    <col min="12045" max="12045" width="11.42578125" style="79" bestFit="1" customWidth="1"/>
    <col min="12046" max="12046" width="29" style="79" bestFit="1" customWidth="1"/>
    <col min="12047" max="12047" width="29.85546875" style="79" bestFit="1" customWidth="1"/>
    <col min="12048" max="12048" width="11.7109375" style="79" bestFit="1" customWidth="1"/>
    <col min="12049" max="12049" width="8.5703125" style="79" customWidth="1"/>
    <col min="12050" max="12288" width="9.140625" style="79"/>
    <col min="12289" max="12289" width="14.28515625" style="79" bestFit="1" customWidth="1"/>
    <col min="12290" max="12290" width="5.7109375" style="79" customWidth="1"/>
    <col min="12291" max="12291" width="7.85546875" style="79" customWidth="1"/>
    <col min="12292" max="12292" width="6" style="79" customWidth="1"/>
    <col min="12293" max="12293" width="8.85546875" style="79" customWidth="1"/>
    <col min="12294" max="12294" width="8.5703125" style="79" customWidth="1"/>
    <col min="12295" max="12295" width="4.28515625" style="79" customWidth="1"/>
    <col min="12296" max="12296" width="7.42578125" style="79" customWidth="1"/>
    <col min="12297" max="12297" width="9" style="79" customWidth="1"/>
    <col min="12298" max="12298" width="9.28515625" style="79" bestFit="1" customWidth="1"/>
    <col min="12299" max="12299" width="7.140625" style="79" customWidth="1"/>
    <col min="12300" max="12300" width="20.140625" style="79" bestFit="1" customWidth="1"/>
    <col min="12301" max="12301" width="11.42578125" style="79" bestFit="1" customWidth="1"/>
    <col min="12302" max="12302" width="29" style="79" bestFit="1" customWidth="1"/>
    <col min="12303" max="12303" width="29.85546875" style="79" bestFit="1" customWidth="1"/>
    <col min="12304" max="12304" width="11.7109375" style="79" bestFit="1" customWidth="1"/>
    <col min="12305" max="12305" width="8.5703125" style="79" customWidth="1"/>
    <col min="12306" max="12544" width="9.140625" style="79"/>
    <col min="12545" max="12545" width="14.28515625" style="79" bestFit="1" customWidth="1"/>
    <col min="12546" max="12546" width="5.7109375" style="79" customWidth="1"/>
    <col min="12547" max="12547" width="7.85546875" style="79" customWidth="1"/>
    <col min="12548" max="12548" width="6" style="79" customWidth="1"/>
    <col min="12549" max="12549" width="8.85546875" style="79" customWidth="1"/>
    <col min="12550" max="12550" width="8.5703125" style="79" customWidth="1"/>
    <col min="12551" max="12551" width="4.28515625" style="79" customWidth="1"/>
    <col min="12552" max="12552" width="7.42578125" style="79" customWidth="1"/>
    <col min="12553" max="12553" width="9" style="79" customWidth="1"/>
    <col min="12554" max="12554" width="9.28515625" style="79" bestFit="1" customWidth="1"/>
    <col min="12555" max="12555" width="7.140625" style="79" customWidth="1"/>
    <col min="12556" max="12556" width="20.140625" style="79" bestFit="1" customWidth="1"/>
    <col min="12557" max="12557" width="11.42578125" style="79" bestFit="1" customWidth="1"/>
    <col min="12558" max="12558" width="29" style="79" bestFit="1" customWidth="1"/>
    <col min="12559" max="12559" width="29.85546875" style="79" bestFit="1" customWidth="1"/>
    <col min="12560" max="12560" width="11.7109375" style="79" bestFit="1" customWidth="1"/>
    <col min="12561" max="12561" width="8.5703125" style="79" customWidth="1"/>
    <col min="12562" max="12800" width="9.140625" style="79"/>
    <col min="12801" max="12801" width="14.28515625" style="79" bestFit="1" customWidth="1"/>
    <col min="12802" max="12802" width="5.7109375" style="79" customWidth="1"/>
    <col min="12803" max="12803" width="7.85546875" style="79" customWidth="1"/>
    <col min="12804" max="12804" width="6" style="79" customWidth="1"/>
    <col min="12805" max="12805" width="8.85546875" style="79" customWidth="1"/>
    <col min="12806" max="12806" width="8.5703125" style="79" customWidth="1"/>
    <col min="12807" max="12807" width="4.28515625" style="79" customWidth="1"/>
    <col min="12808" max="12808" width="7.42578125" style="79" customWidth="1"/>
    <col min="12809" max="12809" width="9" style="79" customWidth="1"/>
    <col min="12810" max="12810" width="9.28515625" style="79" bestFit="1" customWidth="1"/>
    <col min="12811" max="12811" width="7.140625" style="79" customWidth="1"/>
    <col min="12812" max="12812" width="20.140625" style="79" bestFit="1" customWidth="1"/>
    <col min="12813" max="12813" width="11.42578125" style="79" bestFit="1" customWidth="1"/>
    <col min="12814" max="12814" width="29" style="79" bestFit="1" customWidth="1"/>
    <col min="12815" max="12815" width="29.85546875" style="79" bestFit="1" customWidth="1"/>
    <col min="12816" max="12816" width="11.7109375" style="79" bestFit="1" customWidth="1"/>
    <col min="12817" max="12817" width="8.5703125" style="79" customWidth="1"/>
    <col min="12818" max="13056" width="9.140625" style="79"/>
    <col min="13057" max="13057" width="14.28515625" style="79" bestFit="1" customWidth="1"/>
    <col min="13058" max="13058" width="5.7109375" style="79" customWidth="1"/>
    <col min="13059" max="13059" width="7.85546875" style="79" customWidth="1"/>
    <col min="13060" max="13060" width="6" style="79" customWidth="1"/>
    <col min="13061" max="13061" width="8.85546875" style="79" customWidth="1"/>
    <col min="13062" max="13062" width="8.5703125" style="79" customWidth="1"/>
    <col min="13063" max="13063" width="4.28515625" style="79" customWidth="1"/>
    <col min="13064" max="13064" width="7.42578125" style="79" customWidth="1"/>
    <col min="13065" max="13065" width="9" style="79" customWidth="1"/>
    <col min="13066" max="13066" width="9.28515625" style="79" bestFit="1" customWidth="1"/>
    <col min="13067" max="13067" width="7.140625" style="79" customWidth="1"/>
    <col min="13068" max="13068" width="20.140625" style="79" bestFit="1" customWidth="1"/>
    <col min="13069" max="13069" width="11.42578125" style="79" bestFit="1" customWidth="1"/>
    <col min="13070" max="13070" width="29" style="79" bestFit="1" customWidth="1"/>
    <col min="13071" max="13071" width="29.85546875" style="79" bestFit="1" customWidth="1"/>
    <col min="13072" max="13072" width="11.7109375" style="79" bestFit="1" customWidth="1"/>
    <col min="13073" max="13073" width="8.5703125" style="79" customWidth="1"/>
    <col min="13074" max="13312" width="9.140625" style="79"/>
    <col min="13313" max="13313" width="14.28515625" style="79" bestFit="1" customWidth="1"/>
    <col min="13314" max="13314" width="5.7109375" style="79" customWidth="1"/>
    <col min="13315" max="13315" width="7.85546875" style="79" customWidth="1"/>
    <col min="13316" max="13316" width="6" style="79" customWidth="1"/>
    <col min="13317" max="13317" width="8.85546875" style="79" customWidth="1"/>
    <col min="13318" max="13318" width="8.5703125" style="79" customWidth="1"/>
    <col min="13319" max="13319" width="4.28515625" style="79" customWidth="1"/>
    <col min="13320" max="13320" width="7.42578125" style="79" customWidth="1"/>
    <col min="13321" max="13321" width="9" style="79" customWidth="1"/>
    <col min="13322" max="13322" width="9.28515625" style="79" bestFit="1" customWidth="1"/>
    <col min="13323" max="13323" width="7.140625" style="79" customWidth="1"/>
    <col min="13324" max="13324" width="20.140625" style="79" bestFit="1" customWidth="1"/>
    <col min="13325" max="13325" width="11.42578125" style="79" bestFit="1" customWidth="1"/>
    <col min="13326" max="13326" width="29" style="79" bestFit="1" customWidth="1"/>
    <col min="13327" max="13327" width="29.85546875" style="79" bestFit="1" customWidth="1"/>
    <col min="13328" max="13328" width="11.7109375" style="79" bestFit="1" customWidth="1"/>
    <col min="13329" max="13329" width="8.5703125" style="79" customWidth="1"/>
    <col min="13330" max="13568" width="9.140625" style="79"/>
    <col min="13569" max="13569" width="14.28515625" style="79" bestFit="1" customWidth="1"/>
    <col min="13570" max="13570" width="5.7109375" style="79" customWidth="1"/>
    <col min="13571" max="13571" width="7.85546875" style="79" customWidth="1"/>
    <col min="13572" max="13572" width="6" style="79" customWidth="1"/>
    <col min="13573" max="13573" width="8.85546875" style="79" customWidth="1"/>
    <col min="13574" max="13574" width="8.5703125" style="79" customWidth="1"/>
    <col min="13575" max="13575" width="4.28515625" style="79" customWidth="1"/>
    <col min="13576" max="13576" width="7.42578125" style="79" customWidth="1"/>
    <col min="13577" max="13577" width="9" style="79" customWidth="1"/>
    <col min="13578" max="13578" width="9.28515625" style="79" bestFit="1" customWidth="1"/>
    <col min="13579" max="13579" width="7.140625" style="79" customWidth="1"/>
    <col min="13580" max="13580" width="20.140625" style="79" bestFit="1" customWidth="1"/>
    <col min="13581" max="13581" width="11.42578125" style="79" bestFit="1" customWidth="1"/>
    <col min="13582" max="13582" width="29" style="79" bestFit="1" customWidth="1"/>
    <col min="13583" max="13583" width="29.85546875" style="79" bestFit="1" customWidth="1"/>
    <col min="13584" max="13584" width="11.7109375" style="79" bestFit="1" customWidth="1"/>
    <col min="13585" max="13585" width="8.5703125" style="79" customWidth="1"/>
    <col min="13586" max="13824" width="9.140625" style="79"/>
    <col min="13825" max="13825" width="14.28515625" style="79" bestFit="1" customWidth="1"/>
    <col min="13826" max="13826" width="5.7109375" style="79" customWidth="1"/>
    <col min="13827" max="13827" width="7.85546875" style="79" customWidth="1"/>
    <col min="13828" max="13828" width="6" style="79" customWidth="1"/>
    <col min="13829" max="13829" width="8.85546875" style="79" customWidth="1"/>
    <col min="13830" max="13830" width="8.5703125" style="79" customWidth="1"/>
    <col min="13831" max="13831" width="4.28515625" style="79" customWidth="1"/>
    <col min="13832" max="13832" width="7.42578125" style="79" customWidth="1"/>
    <col min="13833" max="13833" width="9" style="79" customWidth="1"/>
    <col min="13834" max="13834" width="9.28515625" style="79" bestFit="1" customWidth="1"/>
    <col min="13835" max="13835" width="7.140625" style="79" customWidth="1"/>
    <col min="13836" max="13836" width="20.140625" style="79" bestFit="1" customWidth="1"/>
    <col min="13837" max="13837" width="11.42578125" style="79" bestFit="1" customWidth="1"/>
    <col min="13838" max="13838" width="29" style="79" bestFit="1" customWidth="1"/>
    <col min="13839" max="13839" width="29.85546875" style="79" bestFit="1" customWidth="1"/>
    <col min="13840" max="13840" width="11.7109375" style="79" bestFit="1" customWidth="1"/>
    <col min="13841" max="13841" width="8.5703125" style="79" customWidth="1"/>
    <col min="13842" max="14080" width="9.140625" style="79"/>
    <col min="14081" max="14081" width="14.28515625" style="79" bestFit="1" customWidth="1"/>
    <col min="14082" max="14082" width="5.7109375" style="79" customWidth="1"/>
    <col min="14083" max="14083" width="7.85546875" style="79" customWidth="1"/>
    <col min="14084" max="14084" width="6" style="79" customWidth="1"/>
    <col min="14085" max="14085" width="8.85546875" style="79" customWidth="1"/>
    <col min="14086" max="14086" width="8.5703125" style="79" customWidth="1"/>
    <col min="14087" max="14087" width="4.28515625" style="79" customWidth="1"/>
    <col min="14088" max="14088" width="7.42578125" style="79" customWidth="1"/>
    <col min="14089" max="14089" width="9" style="79" customWidth="1"/>
    <col min="14090" max="14090" width="9.28515625" style="79" bestFit="1" customWidth="1"/>
    <col min="14091" max="14091" width="7.140625" style="79" customWidth="1"/>
    <col min="14092" max="14092" width="20.140625" style="79" bestFit="1" customWidth="1"/>
    <col min="14093" max="14093" width="11.42578125" style="79" bestFit="1" customWidth="1"/>
    <col min="14094" max="14094" width="29" style="79" bestFit="1" customWidth="1"/>
    <col min="14095" max="14095" width="29.85546875" style="79" bestFit="1" customWidth="1"/>
    <col min="14096" max="14096" width="11.7109375" style="79" bestFit="1" customWidth="1"/>
    <col min="14097" max="14097" width="8.5703125" style="79" customWidth="1"/>
    <col min="14098" max="14336" width="9.140625" style="79"/>
    <col min="14337" max="14337" width="14.28515625" style="79" bestFit="1" customWidth="1"/>
    <col min="14338" max="14338" width="5.7109375" style="79" customWidth="1"/>
    <col min="14339" max="14339" width="7.85546875" style="79" customWidth="1"/>
    <col min="14340" max="14340" width="6" style="79" customWidth="1"/>
    <col min="14341" max="14341" width="8.85546875" style="79" customWidth="1"/>
    <col min="14342" max="14342" width="8.5703125" style="79" customWidth="1"/>
    <col min="14343" max="14343" width="4.28515625" style="79" customWidth="1"/>
    <col min="14344" max="14344" width="7.42578125" style="79" customWidth="1"/>
    <col min="14345" max="14345" width="9" style="79" customWidth="1"/>
    <col min="14346" max="14346" width="9.28515625" style="79" bestFit="1" customWidth="1"/>
    <col min="14347" max="14347" width="7.140625" style="79" customWidth="1"/>
    <col min="14348" max="14348" width="20.140625" style="79" bestFit="1" customWidth="1"/>
    <col min="14349" max="14349" width="11.42578125" style="79" bestFit="1" customWidth="1"/>
    <col min="14350" max="14350" width="29" style="79" bestFit="1" customWidth="1"/>
    <col min="14351" max="14351" width="29.85546875" style="79" bestFit="1" customWidth="1"/>
    <col min="14352" max="14352" width="11.7109375" style="79" bestFit="1" customWidth="1"/>
    <col min="14353" max="14353" width="8.5703125" style="79" customWidth="1"/>
    <col min="14354" max="14592" width="9.140625" style="79"/>
    <col min="14593" max="14593" width="14.28515625" style="79" bestFit="1" customWidth="1"/>
    <col min="14594" max="14594" width="5.7109375" style="79" customWidth="1"/>
    <col min="14595" max="14595" width="7.85546875" style="79" customWidth="1"/>
    <col min="14596" max="14596" width="6" style="79" customWidth="1"/>
    <col min="14597" max="14597" width="8.85546875" style="79" customWidth="1"/>
    <col min="14598" max="14598" width="8.5703125" style="79" customWidth="1"/>
    <col min="14599" max="14599" width="4.28515625" style="79" customWidth="1"/>
    <col min="14600" max="14600" width="7.42578125" style="79" customWidth="1"/>
    <col min="14601" max="14601" width="9" style="79" customWidth="1"/>
    <col min="14602" max="14602" width="9.28515625" style="79" bestFit="1" customWidth="1"/>
    <col min="14603" max="14603" width="7.140625" style="79" customWidth="1"/>
    <col min="14604" max="14604" width="20.140625" style="79" bestFit="1" customWidth="1"/>
    <col min="14605" max="14605" width="11.42578125" style="79" bestFit="1" customWidth="1"/>
    <col min="14606" max="14606" width="29" style="79" bestFit="1" customWidth="1"/>
    <col min="14607" max="14607" width="29.85546875" style="79" bestFit="1" customWidth="1"/>
    <col min="14608" max="14608" width="11.7109375" style="79" bestFit="1" customWidth="1"/>
    <col min="14609" max="14609" width="8.5703125" style="79" customWidth="1"/>
    <col min="14610" max="14848" width="9.140625" style="79"/>
    <col min="14849" max="14849" width="14.28515625" style="79" bestFit="1" customWidth="1"/>
    <col min="14850" max="14850" width="5.7109375" style="79" customWidth="1"/>
    <col min="14851" max="14851" width="7.85546875" style="79" customWidth="1"/>
    <col min="14852" max="14852" width="6" style="79" customWidth="1"/>
    <col min="14853" max="14853" width="8.85546875" style="79" customWidth="1"/>
    <col min="14854" max="14854" width="8.5703125" style="79" customWidth="1"/>
    <col min="14855" max="14855" width="4.28515625" style="79" customWidth="1"/>
    <col min="14856" max="14856" width="7.42578125" style="79" customWidth="1"/>
    <col min="14857" max="14857" width="9" style="79" customWidth="1"/>
    <col min="14858" max="14858" width="9.28515625" style="79" bestFit="1" customWidth="1"/>
    <col min="14859" max="14859" width="7.140625" style="79" customWidth="1"/>
    <col min="14860" max="14860" width="20.140625" style="79" bestFit="1" customWidth="1"/>
    <col min="14861" max="14861" width="11.42578125" style="79" bestFit="1" customWidth="1"/>
    <col min="14862" max="14862" width="29" style="79" bestFit="1" customWidth="1"/>
    <col min="14863" max="14863" width="29.85546875" style="79" bestFit="1" customWidth="1"/>
    <col min="14864" max="14864" width="11.7109375" style="79" bestFit="1" customWidth="1"/>
    <col min="14865" max="14865" width="8.5703125" style="79" customWidth="1"/>
    <col min="14866" max="15104" width="9.140625" style="79"/>
    <col min="15105" max="15105" width="14.28515625" style="79" bestFit="1" customWidth="1"/>
    <col min="15106" max="15106" width="5.7109375" style="79" customWidth="1"/>
    <col min="15107" max="15107" width="7.85546875" style="79" customWidth="1"/>
    <col min="15108" max="15108" width="6" style="79" customWidth="1"/>
    <col min="15109" max="15109" width="8.85546875" style="79" customWidth="1"/>
    <col min="15110" max="15110" width="8.5703125" style="79" customWidth="1"/>
    <col min="15111" max="15111" width="4.28515625" style="79" customWidth="1"/>
    <col min="15112" max="15112" width="7.42578125" style="79" customWidth="1"/>
    <col min="15113" max="15113" width="9" style="79" customWidth="1"/>
    <col min="15114" max="15114" width="9.28515625" style="79" bestFit="1" customWidth="1"/>
    <col min="15115" max="15115" width="7.140625" style="79" customWidth="1"/>
    <col min="15116" max="15116" width="20.140625" style="79" bestFit="1" customWidth="1"/>
    <col min="15117" max="15117" width="11.42578125" style="79" bestFit="1" customWidth="1"/>
    <col min="15118" max="15118" width="29" style="79" bestFit="1" customWidth="1"/>
    <col min="15119" max="15119" width="29.85546875" style="79" bestFit="1" customWidth="1"/>
    <col min="15120" max="15120" width="11.7109375" style="79" bestFit="1" customWidth="1"/>
    <col min="15121" max="15121" width="8.5703125" style="79" customWidth="1"/>
    <col min="15122" max="15360" width="9.140625" style="79"/>
    <col min="15361" max="15361" width="14.28515625" style="79" bestFit="1" customWidth="1"/>
    <col min="15362" max="15362" width="5.7109375" style="79" customWidth="1"/>
    <col min="15363" max="15363" width="7.85546875" style="79" customWidth="1"/>
    <col min="15364" max="15364" width="6" style="79" customWidth="1"/>
    <col min="15365" max="15365" width="8.85546875" style="79" customWidth="1"/>
    <col min="15366" max="15366" width="8.5703125" style="79" customWidth="1"/>
    <col min="15367" max="15367" width="4.28515625" style="79" customWidth="1"/>
    <col min="15368" max="15368" width="7.42578125" style="79" customWidth="1"/>
    <col min="15369" max="15369" width="9" style="79" customWidth="1"/>
    <col min="15370" max="15370" width="9.28515625" style="79" bestFit="1" customWidth="1"/>
    <col min="15371" max="15371" width="7.140625" style="79" customWidth="1"/>
    <col min="15372" max="15372" width="20.140625" style="79" bestFit="1" customWidth="1"/>
    <col min="15373" max="15373" width="11.42578125" style="79" bestFit="1" customWidth="1"/>
    <col min="15374" max="15374" width="29" style="79" bestFit="1" customWidth="1"/>
    <col min="15375" max="15375" width="29.85546875" style="79" bestFit="1" customWidth="1"/>
    <col min="15376" max="15376" width="11.7109375" style="79" bestFit="1" customWidth="1"/>
    <col min="15377" max="15377" width="8.5703125" style="79" customWidth="1"/>
    <col min="15378" max="15616" width="9.140625" style="79"/>
    <col min="15617" max="15617" width="14.28515625" style="79" bestFit="1" customWidth="1"/>
    <col min="15618" max="15618" width="5.7109375" style="79" customWidth="1"/>
    <col min="15619" max="15619" width="7.85546875" style="79" customWidth="1"/>
    <col min="15620" max="15620" width="6" style="79" customWidth="1"/>
    <col min="15621" max="15621" width="8.85546875" style="79" customWidth="1"/>
    <col min="15622" max="15622" width="8.5703125" style="79" customWidth="1"/>
    <col min="15623" max="15623" width="4.28515625" style="79" customWidth="1"/>
    <col min="15624" max="15624" width="7.42578125" style="79" customWidth="1"/>
    <col min="15625" max="15625" width="9" style="79" customWidth="1"/>
    <col min="15626" max="15626" width="9.28515625" style="79" bestFit="1" customWidth="1"/>
    <col min="15627" max="15627" width="7.140625" style="79" customWidth="1"/>
    <col min="15628" max="15628" width="20.140625" style="79" bestFit="1" customWidth="1"/>
    <col min="15629" max="15629" width="11.42578125" style="79" bestFit="1" customWidth="1"/>
    <col min="15630" max="15630" width="29" style="79" bestFit="1" customWidth="1"/>
    <col min="15631" max="15631" width="29.85546875" style="79" bestFit="1" customWidth="1"/>
    <col min="15632" max="15632" width="11.7109375" style="79" bestFit="1" customWidth="1"/>
    <col min="15633" max="15633" width="8.5703125" style="79" customWidth="1"/>
    <col min="15634" max="15872" width="9.140625" style="79"/>
    <col min="15873" max="15873" width="14.28515625" style="79" bestFit="1" customWidth="1"/>
    <col min="15874" max="15874" width="5.7109375" style="79" customWidth="1"/>
    <col min="15875" max="15875" width="7.85546875" style="79" customWidth="1"/>
    <col min="15876" max="15876" width="6" style="79" customWidth="1"/>
    <col min="15877" max="15877" width="8.85546875" style="79" customWidth="1"/>
    <col min="15878" max="15878" width="8.5703125" style="79" customWidth="1"/>
    <col min="15879" max="15879" width="4.28515625" style="79" customWidth="1"/>
    <col min="15880" max="15880" width="7.42578125" style="79" customWidth="1"/>
    <col min="15881" max="15881" width="9" style="79" customWidth="1"/>
    <col min="15882" max="15882" width="9.28515625" style="79" bestFit="1" customWidth="1"/>
    <col min="15883" max="15883" width="7.140625" style="79" customWidth="1"/>
    <col min="15884" max="15884" width="20.140625" style="79" bestFit="1" customWidth="1"/>
    <col min="15885" max="15885" width="11.42578125" style="79" bestFit="1" customWidth="1"/>
    <col min="15886" max="15886" width="29" style="79" bestFit="1" customWidth="1"/>
    <col min="15887" max="15887" width="29.85546875" style="79" bestFit="1" customWidth="1"/>
    <col min="15888" max="15888" width="11.7109375" style="79" bestFit="1" customWidth="1"/>
    <col min="15889" max="15889" width="8.5703125" style="79" customWidth="1"/>
    <col min="15890" max="16128" width="9.140625" style="79"/>
    <col min="16129" max="16129" width="14.28515625" style="79" bestFit="1" customWidth="1"/>
    <col min="16130" max="16130" width="5.7109375" style="79" customWidth="1"/>
    <col min="16131" max="16131" width="7.85546875" style="79" customWidth="1"/>
    <col min="16132" max="16132" width="6" style="79" customWidth="1"/>
    <col min="16133" max="16133" width="8.85546875" style="79" customWidth="1"/>
    <col min="16134" max="16134" width="8.5703125" style="79" customWidth="1"/>
    <col min="16135" max="16135" width="4.28515625" style="79" customWidth="1"/>
    <col min="16136" max="16136" width="7.42578125" style="79" customWidth="1"/>
    <col min="16137" max="16137" width="9" style="79" customWidth="1"/>
    <col min="16138" max="16138" width="9.28515625" style="79" bestFit="1" customWidth="1"/>
    <col min="16139" max="16139" width="7.140625" style="79" customWidth="1"/>
    <col min="16140" max="16140" width="20.140625" style="79" bestFit="1" customWidth="1"/>
    <col min="16141" max="16141" width="11.42578125" style="79" bestFit="1" customWidth="1"/>
    <col min="16142" max="16142" width="29" style="79" bestFit="1" customWidth="1"/>
    <col min="16143" max="16143" width="29.85546875" style="79" bestFit="1" customWidth="1"/>
    <col min="16144" max="16144" width="11.7109375" style="79" bestFit="1" customWidth="1"/>
    <col min="16145" max="16145" width="8.5703125" style="79" customWidth="1"/>
    <col min="16146" max="16384" width="9.140625" style="79"/>
  </cols>
  <sheetData>
    <row r="1" spans="1:17" ht="45" x14ac:dyDescent="0.25">
      <c r="A1" s="60" t="s">
        <v>29</v>
      </c>
      <c r="B1" s="60" t="s">
        <v>30</v>
      </c>
      <c r="C1" s="60" t="s">
        <v>31</v>
      </c>
      <c r="D1" s="60" t="s">
        <v>32</v>
      </c>
      <c r="E1" s="60" t="s">
        <v>33</v>
      </c>
      <c r="F1" s="60" t="s">
        <v>34</v>
      </c>
      <c r="G1" s="60" t="s">
        <v>35</v>
      </c>
      <c r="H1" s="60" t="s">
        <v>36</v>
      </c>
      <c r="I1" s="60" t="s">
        <v>37</v>
      </c>
      <c r="J1" s="60" t="s">
        <v>38</v>
      </c>
      <c r="K1" s="60" t="s">
        <v>39</v>
      </c>
      <c r="L1" s="60" t="s">
        <v>40</v>
      </c>
      <c r="M1" s="60" t="s">
        <v>41</v>
      </c>
      <c r="N1" s="60" t="s">
        <v>42</v>
      </c>
      <c r="O1" s="60" t="s">
        <v>43</v>
      </c>
      <c r="P1" s="60" t="s">
        <v>44</v>
      </c>
      <c r="Q1" s="60" t="s">
        <v>45</v>
      </c>
    </row>
    <row r="2" spans="1:17" x14ac:dyDescent="0.25">
      <c r="A2" s="61" t="s">
        <v>46</v>
      </c>
      <c r="B2" s="61" t="s">
        <v>47</v>
      </c>
      <c r="C2" s="61" t="s">
        <v>48</v>
      </c>
      <c r="D2" s="61" t="s">
        <v>49</v>
      </c>
      <c r="E2" s="61" t="s">
        <v>50</v>
      </c>
      <c r="F2" s="61" t="s">
        <v>51</v>
      </c>
      <c r="G2" s="61" t="s">
        <v>52</v>
      </c>
      <c r="H2" s="61" t="s">
        <v>50</v>
      </c>
      <c r="I2" s="61" t="s">
        <v>50</v>
      </c>
      <c r="J2" s="61" t="s">
        <v>53</v>
      </c>
      <c r="K2" s="61" t="s">
        <v>54</v>
      </c>
      <c r="L2" s="80">
        <v>359.7</v>
      </c>
      <c r="M2" s="61" t="s">
        <v>55</v>
      </c>
      <c r="N2" s="61" t="s">
        <v>56</v>
      </c>
      <c r="O2" s="61" t="s">
        <v>57</v>
      </c>
      <c r="P2" s="81">
        <v>42410</v>
      </c>
      <c r="Q2" s="61" t="s">
        <v>58</v>
      </c>
    </row>
    <row r="3" spans="1:17" x14ac:dyDescent="0.25">
      <c r="A3" s="61" t="s">
        <v>59</v>
      </c>
      <c r="B3" s="61" t="s">
        <v>47</v>
      </c>
      <c r="C3" s="61" t="s">
        <v>48</v>
      </c>
      <c r="D3" s="61" t="s">
        <v>49</v>
      </c>
      <c r="E3" s="61" t="s">
        <v>50</v>
      </c>
      <c r="F3" s="61" t="s">
        <v>51</v>
      </c>
      <c r="G3" s="61" t="s">
        <v>60</v>
      </c>
      <c r="H3" s="61" t="s">
        <v>50</v>
      </c>
      <c r="I3" s="61" t="s">
        <v>50</v>
      </c>
      <c r="J3" s="61" t="s">
        <v>61</v>
      </c>
      <c r="K3" s="61" t="s">
        <v>62</v>
      </c>
      <c r="L3" s="80">
        <v>25</v>
      </c>
      <c r="M3" s="61" t="s">
        <v>55</v>
      </c>
      <c r="N3" s="61" t="s">
        <v>56</v>
      </c>
      <c r="O3" s="61" t="s">
        <v>63</v>
      </c>
      <c r="P3" s="81">
        <v>42439</v>
      </c>
      <c r="Q3" s="61" t="s">
        <v>58</v>
      </c>
    </row>
    <row r="4" spans="1:17" x14ac:dyDescent="0.25">
      <c r="A4" s="61" t="s">
        <v>59</v>
      </c>
      <c r="B4" s="61" t="s">
        <v>47</v>
      </c>
      <c r="C4" s="61" t="s">
        <v>48</v>
      </c>
      <c r="D4" s="61" t="s">
        <v>49</v>
      </c>
      <c r="E4" s="61" t="s">
        <v>50</v>
      </c>
      <c r="F4" s="61" t="s">
        <v>51</v>
      </c>
      <c r="G4" s="61" t="s">
        <v>60</v>
      </c>
      <c r="H4" s="61" t="s">
        <v>50</v>
      </c>
      <c r="I4" s="61" t="s">
        <v>50</v>
      </c>
      <c r="J4" s="61" t="s">
        <v>61</v>
      </c>
      <c r="K4" s="61" t="s">
        <v>62</v>
      </c>
      <c r="L4" s="80">
        <v>121.74000000000001</v>
      </c>
      <c r="M4" s="61" t="s">
        <v>55</v>
      </c>
      <c r="N4" s="61" t="s">
        <v>56</v>
      </c>
      <c r="O4" s="61" t="s">
        <v>64</v>
      </c>
      <c r="P4" s="81">
        <v>42439</v>
      </c>
      <c r="Q4" s="61" t="s">
        <v>58</v>
      </c>
    </row>
    <row r="5" spans="1:17" x14ac:dyDescent="0.25">
      <c r="A5" s="59" t="s">
        <v>59</v>
      </c>
      <c r="B5" s="59" t="s">
        <v>47</v>
      </c>
      <c r="C5" s="59" t="s">
        <v>48</v>
      </c>
      <c r="D5" s="59" t="s">
        <v>49</v>
      </c>
      <c r="E5" s="59" t="s">
        <v>50</v>
      </c>
      <c r="F5" s="61" t="s">
        <v>51</v>
      </c>
      <c r="G5" s="59" t="s">
        <v>65</v>
      </c>
      <c r="H5" s="59" t="s">
        <v>50</v>
      </c>
      <c r="I5" s="59" t="s">
        <v>50</v>
      </c>
      <c r="J5" s="59" t="s">
        <v>66</v>
      </c>
      <c r="K5" s="59" t="s">
        <v>54</v>
      </c>
      <c r="L5" s="63">
        <v>159.74</v>
      </c>
      <c r="M5" s="59" t="s">
        <v>55</v>
      </c>
      <c r="N5" s="59" t="s">
        <v>56</v>
      </c>
      <c r="O5" s="59" t="s">
        <v>67</v>
      </c>
      <c r="P5" s="82">
        <v>42439</v>
      </c>
      <c r="Q5" s="59" t="s">
        <v>58</v>
      </c>
    </row>
    <row r="6" spans="1:17" x14ac:dyDescent="0.25">
      <c r="A6" s="59" t="s">
        <v>59</v>
      </c>
      <c r="B6" s="59" t="s">
        <v>47</v>
      </c>
      <c r="C6" s="59" t="s">
        <v>48</v>
      </c>
      <c r="D6" s="59" t="s">
        <v>49</v>
      </c>
      <c r="E6" s="59" t="s">
        <v>50</v>
      </c>
      <c r="F6" s="61" t="s">
        <v>51</v>
      </c>
      <c r="G6" s="59" t="s">
        <v>52</v>
      </c>
      <c r="H6" s="59" t="s">
        <v>50</v>
      </c>
      <c r="I6" s="59" t="s">
        <v>50</v>
      </c>
      <c r="J6" s="59" t="s">
        <v>53</v>
      </c>
      <c r="K6" s="59" t="s">
        <v>54</v>
      </c>
      <c r="L6" s="63">
        <v>192.43</v>
      </c>
      <c r="M6" s="59" t="s">
        <v>55</v>
      </c>
      <c r="N6" s="59" t="s">
        <v>56</v>
      </c>
      <c r="O6" s="59" t="s">
        <v>68</v>
      </c>
      <c r="P6" s="82">
        <v>42439</v>
      </c>
      <c r="Q6" s="59" t="s">
        <v>58</v>
      </c>
    </row>
    <row r="7" spans="1:17" x14ac:dyDescent="0.25">
      <c r="A7" s="59" t="s">
        <v>59</v>
      </c>
      <c r="B7" s="59" t="s">
        <v>47</v>
      </c>
      <c r="C7" s="59" t="s">
        <v>48</v>
      </c>
      <c r="D7" s="59" t="s">
        <v>49</v>
      </c>
      <c r="E7" s="59" t="s">
        <v>50</v>
      </c>
      <c r="F7" s="61" t="s">
        <v>51</v>
      </c>
      <c r="G7" s="59" t="s">
        <v>69</v>
      </c>
      <c r="H7" s="59" t="s">
        <v>50</v>
      </c>
      <c r="I7" s="59" t="s">
        <v>50</v>
      </c>
      <c r="J7" s="59" t="s">
        <v>70</v>
      </c>
      <c r="K7" s="59" t="s">
        <v>71</v>
      </c>
      <c r="L7" s="63">
        <v>237.96</v>
      </c>
      <c r="M7" s="59" t="s">
        <v>55</v>
      </c>
      <c r="N7" s="59" t="s">
        <v>56</v>
      </c>
      <c r="O7" s="59" t="s">
        <v>72</v>
      </c>
      <c r="P7" s="82">
        <v>42439</v>
      </c>
      <c r="Q7" s="59" t="s">
        <v>58</v>
      </c>
    </row>
    <row r="8" spans="1:17" x14ac:dyDescent="0.25">
      <c r="A8" s="59" t="s">
        <v>59</v>
      </c>
      <c r="B8" s="59" t="s">
        <v>47</v>
      </c>
      <c r="C8" s="59" t="s">
        <v>48</v>
      </c>
      <c r="D8" s="59" t="s">
        <v>49</v>
      </c>
      <c r="E8" s="59" t="s">
        <v>50</v>
      </c>
      <c r="F8" s="61" t="s">
        <v>51</v>
      </c>
      <c r="G8" s="59" t="s">
        <v>52</v>
      </c>
      <c r="H8" s="59" t="s">
        <v>50</v>
      </c>
      <c r="I8" s="59" t="s">
        <v>50</v>
      </c>
      <c r="J8" s="59" t="s">
        <v>53</v>
      </c>
      <c r="K8" s="59" t="s">
        <v>73</v>
      </c>
      <c r="L8" s="63">
        <v>305.98</v>
      </c>
      <c r="M8" s="59" t="s">
        <v>55</v>
      </c>
      <c r="N8" s="59" t="s">
        <v>56</v>
      </c>
      <c r="O8" s="59" t="s">
        <v>74</v>
      </c>
      <c r="P8" s="82">
        <v>42439</v>
      </c>
      <c r="Q8" s="59" t="s">
        <v>58</v>
      </c>
    </row>
    <row r="9" spans="1:17" x14ac:dyDescent="0.25">
      <c r="A9" s="59" t="s">
        <v>59</v>
      </c>
      <c r="B9" s="59" t="s">
        <v>47</v>
      </c>
      <c r="C9" s="59" t="s">
        <v>48</v>
      </c>
      <c r="D9" s="59" t="s">
        <v>49</v>
      </c>
      <c r="E9" s="59" t="s">
        <v>50</v>
      </c>
      <c r="F9" s="61" t="s">
        <v>51</v>
      </c>
      <c r="G9" s="59" t="s">
        <v>52</v>
      </c>
      <c r="H9" s="59" t="s">
        <v>50</v>
      </c>
      <c r="I9" s="59" t="s">
        <v>50</v>
      </c>
      <c r="J9" s="59" t="s">
        <v>53</v>
      </c>
      <c r="K9" s="59" t="s">
        <v>71</v>
      </c>
      <c r="L9" s="63">
        <v>489.96000000000004</v>
      </c>
      <c r="M9" s="59" t="s">
        <v>55</v>
      </c>
      <c r="N9" s="59" t="s">
        <v>56</v>
      </c>
      <c r="O9" s="59" t="s">
        <v>75</v>
      </c>
      <c r="P9" s="82">
        <v>42439</v>
      </c>
      <c r="Q9" s="59" t="s">
        <v>58</v>
      </c>
    </row>
    <row r="10" spans="1:17" x14ac:dyDescent="0.25">
      <c r="A10" s="59" t="s">
        <v>59</v>
      </c>
      <c r="B10" s="59" t="s">
        <v>47</v>
      </c>
      <c r="C10" s="59" t="s">
        <v>48</v>
      </c>
      <c r="D10" s="59" t="s">
        <v>49</v>
      </c>
      <c r="E10" s="59" t="s">
        <v>50</v>
      </c>
      <c r="F10" s="61" t="s">
        <v>51</v>
      </c>
      <c r="G10" s="59" t="s">
        <v>69</v>
      </c>
      <c r="H10" s="59" t="s">
        <v>50</v>
      </c>
      <c r="I10" s="59" t="s">
        <v>50</v>
      </c>
      <c r="J10" s="59" t="s">
        <v>70</v>
      </c>
      <c r="K10" s="59" t="s">
        <v>71</v>
      </c>
      <c r="L10" s="63">
        <v>519.96</v>
      </c>
      <c r="M10" s="59" t="s">
        <v>55</v>
      </c>
      <c r="N10" s="59" t="s">
        <v>56</v>
      </c>
      <c r="O10" s="59" t="s">
        <v>76</v>
      </c>
      <c r="P10" s="82">
        <v>42439</v>
      </c>
      <c r="Q10" s="59" t="s">
        <v>58</v>
      </c>
    </row>
    <row r="11" spans="1:17" x14ac:dyDescent="0.25">
      <c r="A11" s="59" t="s">
        <v>59</v>
      </c>
      <c r="B11" s="59" t="s">
        <v>47</v>
      </c>
      <c r="C11" s="59" t="s">
        <v>48</v>
      </c>
      <c r="D11" s="59" t="s">
        <v>49</v>
      </c>
      <c r="E11" s="59" t="s">
        <v>50</v>
      </c>
      <c r="F11" s="61" t="s">
        <v>51</v>
      </c>
      <c r="G11" s="59" t="s">
        <v>69</v>
      </c>
      <c r="H11" s="59" t="s">
        <v>50</v>
      </c>
      <c r="I11" s="59" t="s">
        <v>50</v>
      </c>
      <c r="J11" s="59" t="s">
        <v>70</v>
      </c>
      <c r="K11" s="59" t="s">
        <v>71</v>
      </c>
      <c r="L11" s="63">
        <v>637.46</v>
      </c>
      <c r="M11" s="59" t="s">
        <v>55</v>
      </c>
      <c r="N11" s="59" t="s">
        <v>56</v>
      </c>
      <c r="O11" s="59" t="s">
        <v>77</v>
      </c>
      <c r="P11" s="82">
        <v>42439</v>
      </c>
      <c r="Q11" s="59" t="s">
        <v>58</v>
      </c>
    </row>
    <row r="12" spans="1:17" x14ac:dyDescent="0.25">
      <c r="A12" s="59" t="s">
        <v>59</v>
      </c>
      <c r="B12" s="59" t="s">
        <v>47</v>
      </c>
      <c r="C12" s="59" t="s">
        <v>48</v>
      </c>
      <c r="D12" s="59" t="s">
        <v>49</v>
      </c>
      <c r="E12" s="59" t="s">
        <v>50</v>
      </c>
      <c r="F12" s="61" t="s">
        <v>51</v>
      </c>
      <c r="G12" s="59" t="s">
        <v>69</v>
      </c>
      <c r="H12" s="59" t="s">
        <v>50</v>
      </c>
      <c r="I12" s="59" t="s">
        <v>50</v>
      </c>
      <c r="J12" s="59" t="s">
        <v>70</v>
      </c>
      <c r="K12" s="59" t="s">
        <v>71</v>
      </c>
      <c r="L12" s="63">
        <v>683.97</v>
      </c>
      <c r="M12" s="59" t="s">
        <v>55</v>
      </c>
      <c r="N12" s="59" t="s">
        <v>56</v>
      </c>
      <c r="O12" s="59" t="s">
        <v>78</v>
      </c>
      <c r="P12" s="82">
        <v>42439</v>
      </c>
      <c r="Q12" s="59" t="s">
        <v>58</v>
      </c>
    </row>
    <row r="13" spans="1:17" x14ac:dyDescent="0.25">
      <c r="A13" s="59" t="s">
        <v>59</v>
      </c>
      <c r="B13" s="59" t="s">
        <v>47</v>
      </c>
      <c r="C13" s="59" t="s">
        <v>48</v>
      </c>
      <c r="D13" s="59" t="s">
        <v>49</v>
      </c>
      <c r="E13" s="59" t="s">
        <v>50</v>
      </c>
      <c r="F13" s="61" t="s">
        <v>51</v>
      </c>
      <c r="G13" s="59" t="s">
        <v>69</v>
      </c>
      <c r="H13" s="59" t="s">
        <v>50</v>
      </c>
      <c r="I13" s="59" t="s">
        <v>50</v>
      </c>
      <c r="J13" s="59" t="s">
        <v>70</v>
      </c>
      <c r="K13" s="59" t="s">
        <v>71</v>
      </c>
      <c r="L13" s="63">
        <v>-46.51</v>
      </c>
      <c r="M13" s="59" t="s">
        <v>55</v>
      </c>
      <c r="N13" s="59" t="s">
        <v>56</v>
      </c>
      <c r="O13" s="59" t="s">
        <v>79</v>
      </c>
      <c r="P13" s="82">
        <v>42439</v>
      </c>
      <c r="Q13" s="59" t="s">
        <v>58</v>
      </c>
    </row>
    <row r="14" spans="1:17" x14ac:dyDescent="0.25">
      <c r="A14" s="59" t="s">
        <v>80</v>
      </c>
      <c r="B14" s="59" t="s">
        <v>47</v>
      </c>
      <c r="C14" s="59" t="s">
        <v>48</v>
      </c>
      <c r="D14" s="59" t="s">
        <v>49</v>
      </c>
      <c r="E14" s="59" t="s">
        <v>50</v>
      </c>
      <c r="F14" s="61" t="s">
        <v>51</v>
      </c>
      <c r="G14" s="59" t="s">
        <v>81</v>
      </c>
      <c r="H14" s="59" t="s">
        <v>50</v>
      </c>
      <c r="I14" s="59" t="s">
        <v>50</v>
      </c>
      <c r="J14" s="59" t="s">
        <v>82</v>
      </c>
      <c r="K14" s="59" t="s">
        <v>83</v>
      </c>
      <c r="L14" s="63">
        <v>30.34</v>
      </c>
      <c r="M14" s="59" t="s">
        <v>55</v>
      </c>
      <c r="N14" s="59" t="s">
        <v>56</v>
      </c>
      <c r="O14" s="59" t="s">
        <v>84</v>
      </c>
      <c r="P14" s="82">
        <v>42472</v>
      </c>
      <c r="Q14" s="59" t="s">
        <v>58</v>
      </c>
    </row>
    <row r="15" spans="1:17" x14ac:dyDescent="0.25">
      <c r="A15" s="59" t="s">
        <v>85</v>
      </c>
      <c r="B15" s="59" t="s">
        <v>47</v>
      </c>
      <c r="C15" s="59" t="s">
        <v>48</v>
      </c>
      <c r="D15" s="59" t="s">
        <v>49</v>
      </c>
      <c r="E15" s="59" t="s">
        <v>50</v>
      </c>
      <c r="F15" s="61" t="s">
        <v>51</v>
      </c>
      <c r="G15" s="59" t="s">
        <v>86</v>
      </c>
      <c r="H15" s="59" t="s">
        <v>50</v>
      </c>
      <c r="I15" s="59" t="s">
        <v>50</v>
      </c>
      <c r="J15" s="59" t="s">
        <v>87</v>
      </c>
      <c r="K15" s="59" t="s">
        <v>54</v>
      </c>
      <c r="L15" s="63">
        <v>60.15</v>
      </c>
      <c r="M15" s="59" t="s">
        <v>55</v>
      </c>
      <c r="N15" s="59" t="s">
        <v>56</v>
      </c>
      <c r="O15" s="59" t="s">
        <v>88</v>
      </c>
      <c r="P15" s="82">
        <v>42473</v>
      </c>
      <c r="Q15" s="59" t="s">
        <v>58</v>
      </c>
    </row>
    <row r="16" spans="1:17" x14ac:dyDescent="0.25">
      <c r="A16" s="59" t="s">
        <v>85</v>
      </c>
      <c r="B16" s="59" t="s">
        <v>47</v>
      </c>
      <c r="C16" s="59" t="s">
        <v>48</v>
      </c>
      <c r="D16" s="59" t="s">
        <v>49</v>
      </c>
      <c r="E16" s="59" t="s">
        <v>50</v>
      </c>
      <c r="F16" s="61" t="s">
        <v>51</v>
      </c>
      <c r="G16" s="59" t="s">
        <v>86</v>
      </c>
      <c r="H16" s="59" t="s">
        <v>50</v>
      </c>
      <c r="I16" s="59" t="s">
        <v>50</v>
      </c>
      <c r="J16" s="59" t="s">
        <v>53</v>
      </c>
      <c r="K16" s="59" t="s">
        <v>54</v>
      </c>
      <c r="L16" s="63">
        <v>60.160000000000004</v>
      </c>
      <c r="M16" s="59" t="s">
        <v>55</v>
      </c>
      <c r="N16" s="59" t="s">
        <v>56</v>
      </c>
      <c r="O16" s="59" t="s">
        <v>89</v>
      </c>
      <c r="P16" s="82">
        <v>42473</v>
      </c>
      <c r="Q16" s="59" t="s">
        <v>58</v>
      </c>
    </row>
    <row r="17" spans="1:17" x14ac:dyDescent="0.25">
      <c r="A17" s="59" t="s">
        <v>85</v>
      </c>
      <c r="B17" s="59" t="s">
        <v>47</v>
      </c>
      <c r="C17" s="59" t="s">
        <v>48</v>
      </c>
      <c r="D17" s="59" t="s">
        <v>49</v>
      </c>
      <c r="E17" s="59" t="s">
        <v>50</v>
      </c>
      <c r="F17" s="61" t="s">
        <v>51</v>
      </c>
      <c r="G17" s="59" t="s">
        <v>69</v>
      </c>
      <c r="H17" s="59" t="s">
        <v>50</v>
      </c>
      <c r="I17" s="59" t="s">
        <v>50</v>
      </c>
      <c r="J17" s="59" t="s">
        <v>70</v>
      </c>
      <c r="K17" s="59" t="s">
        <v>71</v>
      </c>
      <c r="L17" s="63">
        <v>164.01</v>
      </c>
      <c r="M17" s="59" t="s">
        <v>55</v>
      </c>
      <c r="N17" s="59" t="s">
        <v>56</v>
      </c>
      <c r="O17" s="59" t="s">
        <v>90</v>
      </c>
      <c r="P17" s="82">
        <v>42473</v>
      </c>
      <c r="Q17" s="59" t="s">
        <v>58</v>
      </c>
    </row>
    <row r="18" spans="1:17" x14ac:dyDescent="0.25">
      <c r="A18" s="59" t="s">
        <v>85</v>
      </c>
      <c r="B18" s="59" t="s">
        <v>47</v>
      </c>
      <c r="C18" s="59" t="s">
        <v>48</v>
      </c>
      <c r="D18" s="59" t="s">
        <v>49</v>
      </c>
      <c r="E18" s="59" t="s">
        <v>50</v>
      </c>
      <c r="F18" s="61" t="s">
        <v>51</v>
      </c>
      <c r="G18" s="59" t="s">
        <v>81</v>
      </c>
      <c r="H18" s="59" t="s">
        <v>49</v>
      </c>
      <c r="I18" s="59" t="s">
        <v>49</v>
      </c>
      <c r="J18" s="59" t="s">
        <v>50</v>
      </c>
      <c r="K18" s="59" t="s">
        <v>73</v>
      </c>
      <c r="L18" s="63">
        <v>208</v>
      </c>
      <c r="M18" s="59" t="s">
        <v>55</v>
      </c>
      <c r="N18" s="59" t="s">
        <v>56</v>
      </c>
      <c r="O18" s="59" t="s">
        <v>91</v>
      </c>
      <c r="P18" s="82">
        <v>42473</v>
      </c>
      <c r="Q18" s="59" t="s">
        <v>58</v>
      </c>
    </row>
    <row r="19" spans="1:17" x14ac:dyDescent="0.25">
      <c r="A19" s="59" t="s">
        <v>85</v>
      </c>
      <c r="B19" s="59" t="s">
        <v>47</v>
      </c>
      <c r="C19" s="59" t="s">
        <v>48</v>
      </c>
      <c r="D19" s="59" t="s">
        <v>49</v>
      </c>
      <c r="E19" s="59" t="s">
        <v>50</v>
      </c>
      <c r="F19" s="61" t="s">
        <v>51</v>
      </c>
      <c r="G19" s="59" t="s">
        <v>65</v>
      </c>
      <c r="H19" s="59" t="s">
        <v>50</v>
      </c>
      <c r="I19" s="59" t="s">
        <v>50</v>
      </c>
      <c r="J19" s="59" t="s">
        <v>66</v>
      </c>
      <c r="K19" s="59" t="s">
        <v>54</v>
      </c>
      <c r="L19" s="63">
        <v>320.27</v>
      </c>
      <c r="M19" s="59" t="s">
        <v>55</v>
      </c>
      <c r="N19" s="59" t="s">
        <v>56</v>
      </c>
      <c r="O19" s="59" t="s">
        <v>92</v>
      </c>
      <c r="P19" s="82">
        <v>42473</v>
      </c>
      <c r="Q19" s="59" t="s">
        <v>58</v>
      </c>
    </row>
    <row r="20" spans="1:17" x14ac:dyDescent="0.25">
      <c r="A20" s="59" t="s">
        <v>85</v>
      </c>
      <c r="B20" s="59" t="s">
        <v>47</v>
      </c>
      <c r="C20" s="59" t="s">
        <v>48</v>
      </c>
      <c r="D20" s="59" t="s">
        <v>49</v>
      </c>
      <c r="E20" s="59" t="s">
        <v>50</v>
      </c>
      <c r="F20" s="61" t="s">
        <v>51</v>
      </c>
      <c r="G20" s="59" t="s">
        <v>52</v>
      </c>
      <c r="H20" s="59" t="s">
        <v>50</v>
      </c>
      <c r="I20" s="59" t="s">
        <v>50</v>
      </c>
      <c r="J20" s="59" t="s">
        <v>53</v>
      </c>
      <c r="K20" s="59" t="s">
        <v>54</v>
      </c>
      <c r="L20" s="63">
        <v>320.27</v>
      </c>
      <c r="M20" s="59" t="s">
        <v>55</v>
      </c>
      <c r="N20" s="59" t="s">
        <v>56</v>
      </c>
      <c r="O20" s="59" t="s">
        <v>93</v>
      </c>
      <c r="P20" s="82">
        <v>42473</v>
      </c>
      <c r="Q20" s="59" t="s">
        <v>58</v>
      </c>
    </row>
    <row r="21" spans="1:17" x14ac:dyDescent="0.25">
      <c r="A21" s="59" t="s">
        <v>85</v>
      </c>
      <c r="B21" s="59" t="s">
        <v>47</v>
      </c>
      <c r="C21" s="59" t="s">
        <v>48</v>
      </c>
      <c r="D21" s="59" t="s">
        <v>49</v>
      </c>
      <c r="E21" s="59" t="s">
        <v>50</v>
      </c>
      <c r="F21" s="61" t="s">
        <v>51</v>
      </c>
      <c r="G21" s="59" t="s">
        <v>81</v>
      </c>
      <c r="H21" s="59" t="s">
        <v>49</v>
      </c>
      <c r="I21" s="59" t="s">
        <v>49</v>
      </c>
      <c r="J21" s="59" t="s">
        <v>50</v>
      </c>
      <c r="K21" s="59" t="s">
        <v>73</v>
      </c>
      <c r="L21" s="63">
        <v>331.6</v>
      </c>
      <c r="M21" s="59" t="s">
        <v>55</v>
      </c>
      <c r="N21" s="59" t="s">
        <v>56</v>
      </c>
      <c r="O21" s="59" t="s">
        <v>94</v>
      </c>
      <c r="P21" s="82">
        <v>42473</v>
      </c>
      <c r="Q21" s="59" t="s">
        <v>58</v>
      </c>
    </row>
    <row r="22" spans="1:17" x14ac:dyDescent="0.25">
      <c r="A22" s="59" t="s">
        <v>85</v>
      </c>
      <c r="B22" s="59" t="s">
        <v>47</v>
      </c>
      <c r="C22" s="59" t="s">
        <v>48</v>
      </c>
      <c r="D22" s="59" t="s">
        <v>49</v>
      </c>
      <c r="E22" s="59" t="s">
        <v>50</v>
      </c>
      <c r="F22" s="61" t="s">
        <v>51</v>
      </c>
      <c r="G22" s="59" t="s">
        <v>81</v>
      </c>
      <c r="H22" s="59" t="s">
        <v>50</v>
      </c>
      <c r="I22" s="59" t="s">
        <v>50</v>
      </c>
      <c r="J22" s="59" t="s">
        <v>50</v>
      </c>
      <c r="K22" s="59" t="s">
        <v>62</v>
      </c>
      <c r="L22" s="63">
        <v>377.58</v>
      </c>
      <c r="M22" s="59" t="s">
        <v>55</v>
      </c>
      <c r="N22" s="59" t="s">
        <v>56</v>
      </c>
      <c r="O22" s="59" t="s">
        <v>95</v>
      </c>
      <c r="P22" s="82">
        <v>42473</v>
      </c>
      <c r="Q22" s="59" t="s">
        <v>58</v>
      </c>
    </row>
    <row r="23" spans="1:17" x14ac:dyDescent="0.25">
      <c r="A23" s="59" t="s">
        <v>85</v>
      </c>
      <c r="B23" s="59" t="s">
        <v>47</v>
      </c>
      <c r="C23" s="59" t="s">
        <v>48</v>
      </c>
      <c r="D23" s="59" t="s">
        <v>49</v>
      </c>
      <c r="E23" s="59" t="s">
        <v>50</v>
      </c>
      <c r="F23" s="61" t="s">
        <v>51</v>
      </c>
      <c r="G23" s="59" t="s">
        <v>81</v>
      </c>
      <c r="H23" s="59" t="s">
        <v>50</v>
      </c>
      <c r="I23" s="59" t="s">
        <v>50</v>
      </c>
      <c r="J23" s="59" t="s">
        <v>50</v>
      </c>
      <c r="K23" s="59" t="s">
        <v>73</v>
      </c>
      <c r="L23" s="63">
        <v>460.1</v>
      </c>
      <c r="M23" s="59" t="s">
        <v>55</v>
      </c>
      <c r="N23" s="59" t="s">
        <v>56</v>
      </c>
      <c r="O23" s="59" t="s">
        <v>96</v>
      </c>
      <c r="P23" s="82">
        <v>42473</v>
      </c>
      <c r="Q23" s="59" t="s">
        <v>58</v>
      </c>
    </row>
    <row r="24" spans="1:17" x14ac:dyDescent="0.25">
      <c r="A24" s="59" t="s">
        <v>97</v>
      </c>
      <c r="B24" s="59" t="s">
        <v>47</v>
      </c>
      <c r="C24" s="59" t="s">
        <v>48</v>
      </c>
      <c r="D24" s="59" t="s">
        <v>49</v>
      </c>
      <c r="E24" s="59" t="s">
        <v>50</v>
      </c>
      <c r="F24" s="61" t="s">
        <v>51</v>
      </c>
      <c r="G24" s="59" t="s">
        <v>52</v>
      </c>
      <c r="H24" s="59" t="s">
        <v>50</v>
      </c>
      <c r="I24" s="59" t="s">
        <v>50</v>
      </c>
      <c r="J24" s="59" t="s">
        <v>53</v>
      </c>
      <c r="K24" s="59" t="s">
        <v>71</v>
      </c>
      <c r="L24" s="63">
        <v>-340</v>
      </c>
      <c r="M24" s="59" t="s">
        <v>55</v>
      </c>
      <c r="N24" s="59" t="s">
        <v>56</v>
      </c>
      <c r="O24" s="59" t="s">
        <v>98</v>
      </c>
      <c r="P24" s="82">
        <v>42258</v>
      </c>
      <c r="Q24" s="59" t="s">
        <v>58</v>
      </c>
    </row>
    <row r="25" spans="1:17" x14ac:dyDescent="0.25">
      <c r="A25" s="59" t="s">
        <v>99</v>
      </c>
      <c r="B25" s="59" t="s">
        <v>47</v>
      </c>
      <c r="C25" s="59" t="s">
        <v>48</v>
      </c>
      <c r="D25" s="59" t="s">
        <v>49</v>
      </c>
      <c r="E25" s="59" t="s">
        <v>50</v>
      </c>
      <c r="F25" s="61" t="s">
        <v>51</v>
      </c>
      <c r="G25" s="59" t="s">
        <v>100</v>
      </c>
      <c r="H25" s="59" t="s">
        <v>50</v>
      </c>
      <c r="I25" s="59" t="s">
        <v>50</v>
      </c>
      <c r="J25" s="59" t="s">
        <v>101</v>
      </c>
      <c r="K25" s="59" t="s">
        <v>73</v>
      </c>
      <c r="L25" s="63">
        <v>465.95</v>
      </c>
      <c r="M25" s="59" t="s">
        <v>55</v>
      </c>
      <c r="N25" s="59" t="s">
        <v>56</v>
      </c>
      <c r="O25" s="59" t="s">
        <v>102</v>
      </c>
      <c r="P25" s="82">
        <v>42352</v>
      </c>
      <c r="Q25" s="59" t="s">
        <v>58</v>
      </c>
    </row>
    <row r="26" spans="1:17" x14ac:dyDescent="0.25">
      <c r="A26" s="59" t="s">
        <v>99</v>
      </c>
      <c r="B26" s="59" t="s">
        <v>47</v>
      </c>
      <c r="C26" s="59" t="s">
        <v>48</v>
      </c>
      <c r="D26" s="59" t="s">
        <v>49</v>
      </c>
      <c r="E26" s="59" t="s">
        <v>50</v>
      </c>
      <c r="F26" s="61" t="s">
        <v>51</v>
      </c>
      <c r="G26" s="59" t="s">
        <v>52</v>
      </c>
      <c r="H26" s="59" t="s">
        <v>50</v>
      </c>
      <c r="I26" s="59" t="s">
        <v>50</v>
      </c>
      <c r="J26" s="59" t="s">
        <v>53</v>
      </c>
      <c r="K26" s="59" t="s">
        <v>73</v>
      </c>
      <c r="L26" s="63">
        <v>429.2</v>
      </c>
      <c r="M26" s="59" t="s">
        <v>55</v>
      </c>
      <c r="N26" s="59" t="s">
        <v>56</v>
      </c>
      <c r="O26" s="59" t="s">
        <v>103</v>
      </c>
      <c r="P26" s="82">
        <v>42352</v>
      </c>
      <c r="Q26" s="59" t="s">
        <v>58</v>
      </c>
    </row>
    <row r="27" spans="1:17" x14ac:dyDescent="0.25">
      <c r="A27" s="59" t="s">
        <v>99</v>
      </c>
      <c r="B27" s="59" t="s">
        <v>47</v>
      </c>
      <c r="C27" s="59" t="s">
        <v>48</v>
      </c>
      <c r="D27" s="59" t="s">
        <v>49</v>
      </c>
      <c r="E27" s="59" t="s">
        <v>50</v>
      </c>
      <c r="F27" s="61" t="s">
        <v>51</v>
      </c>
      <c r="G27" s="59" t="s">
        <v>52</v>
      </c>
      <c r="H27" s="59" t="s">
        <v>50</v>
      </c>
      <c r="I27" s="59" t="s">
        <v>50</v>
      </c>
      <c r="J27" s="59" t="s">
        <v>53</v>
      </c>
      <c r="K27" s="59" t="s">
        <v>54</v>
      </c>
      <c r="L27" s="63">
        <v>386.63</v>
      </c>
      <c r="M27" s="59" t="s">
        <v>55</v>
      </c>
      <c r="N27" s="59" t="s">
        <v>56</v>
      </c>
      <c r="O27" s="59" t="s">
        <v>104</v>
      </c>
      <c r="P27" s="82">
        <v>42352</v>
      </c>
      <c r="Q27" s="59" t="s">
        <v>58</v>
      </c>
    </row>
    <row r="28" spans="1:17" x14ac:dyDescent="0.25">
      <c r="A28" s="59" t="s">
        <v>99</v>
      </c>
      <c r="B28" s="59" t="s">
        <v>47</v>
      </c>
      <c r="C28" s="59" t="s">
        <v>48</v>
      </c>
      <c r="D28" s="59" t="s">
        <v>49</v>
      </c>
      <c r="E28" s="59" t="s">
        <v>50</v>
      </c>
      <c r="F28" s="61" t="s">
        <v>51</v>
      </c>
      <c r="G28" s="59" t="s">
        <v>60</v>
      </c>
      <c r="H28" s="59" t="s">
        <v>50</v>
      </c>
      <c r="I28" s="59" t="s">
        <v>50</v>
      </c>
      <c r="J28" s="59" t="s">
        <v>61</v>
      </c>
      <c r="K28" s="59" t="s">
        <v>62</v>
      </c>
      <c r="L28" s="63">
        <v>330.92</v>
      </c>
      <c r="M28" s="59" t="s">
        <v>55</v>
      </c>
      <c r="N28" s="59" t="s">
        <v>56</v>
      </c>
      <c r="O28" s="59" t="s">
        <v>105</v>
      </c>
      <c r="P28" s="82">
        <v>42352</v>
      </c>
      <c r="Q28" s="59" t="s">
        <v>58</v>
      </c>
    </row>
    <row r="29" spans="1:17" x14ac:dyDescent="0.25">
      <c r="A29" s="59" t="s">
        <v>99</v>
      </c>
      <c r="B29" s="59" t="s">
        <v>47</v>
      </c>
      <c r="C29" s="59" t="s">
        <v>48</v>
      </c>
      <c r="D29" s="59" t="s">
        <v>49</v>
      </c>
      <c r="E29" s="59" t="s">
        <v>50</v>
      </c>
      <c r="F29" s="61" t="s">
        <v>51</v>
      </c>
      <c r="G29" s="59" t="s">
        <v>60</v>
      </c>
      <c r="H29" s="59" t="s">
        <v>50</v>
      </c>
      <c r="I29" s="59" t="s">
        <v>50</v>
      </c>
      <c r="J29" s="59" t="s">
        <v>61</v>
      </c>
      <c r="K29" s="59" t="s">
        <v>62</v>
      </c>
      <c r="L29" s="63">
        <v>25</v>
      </c>
      <c r="M29" s="59" t="s">
        <v>55</v>
      </c>
      <c r="N29" s="59" t="s">
        <v>56</v>
      </c>
      <c r="O29" s="59" t="s">
        <v>106</v>
      </c>
      <c r="P29" s="82">
        <v>42352</v>
      </c>
      <c r="Q29" s="59" t="s">
        <v>58</v>
      </c>
    </row>
    <row r="30" spans="1:17" x14ac:dyDescent="0.25">
      <c r="A30" s="59" t="s">
        <v>107</v>
      </c>
      <c r="B30" s="59" t="s">
        <v>47</v>
      </c>
      <c r="C30" s="59" t="s">
        <v>48</v>
      </c>
      <c r="D30" s="59" t="s">
        <v>49</v>
      </c>
      <c r="E30" s="59" t="s">
        <v>50</v>
      </c>
      <c r="F30" s="61" t="s">
        <v>51</v>
      </c>
      <c r="G30" s="59" t="s">
        <v>81</v>
      </c>
      <c r="H30" s="59" t="s">
        <v>50</v>
      </c>
      <c r="I30" s="59" t="s">
        <v>50</v>
      </c>
      <c r="J30" s="59" t="s">
        <v>82</v>
      </c>
      <c r="K30" s="59" t="s">
        <v>62</v>
      </c>
      <c r="L30" s="63">
        <v>335.36</v>
      </c>
      <c r="M30" s="59" t="s">
        <v>55</v>
      </c>
      <c r="N30" s="59" t="s">
        <v>56</v>
      </c>
      <c r="O30" s="59" t="s">
        <v>108</v>
      </c>
      <c r="P30" s="82">
        <v>42381</v>
      </c>
      <c r="Q30" s="59" t="s">
        <v>58</v>
      </c>
    </row>
    <row r="31" spans="1:17" x14ac:dyDescent="0.25">
      <c r="A31" s="59" t="s">
        <v>107</v>
      </c>
      <c r="B31" s="59" t="s">
        <v>47</v>
      </c>
      <c r="C31" s="59" t="s">
        <v>48</v>
      </c>
      <c r="D31" s="59" t="s">
        <v>49</v>
      </c>
      <c r="E31" s="59" t="s">
        <v>50</v>
      </c>
      <c r="F31" s="61" t="s">
        <v>51</v>
      </c>
      <c r="G31" s="59" t="s">
        <v>60</v>
      </c>
      <c r="H31" s="59" t="s">
        <v>50</v>
      </c>
      <c r="I31" s="59" t="s">
        <v>50</v>
      </c>
      <c r="J31" s="59" t="s">
        <v>61</v>
      </c>
      <c r="K31" s="59" t="s">
        <v>62</v>
      </c>
      <c r="L31" s="63">
        <v>237.96</v>
      </c>
      <c r="M31" s="59" t="s">
        <v>55</v>
      </c>
      <c r="N31" s="59" t="s">
        <v>56</v>
      </c>
      <c r="O31" s="59" t="s">
        <v>108</v>
      </c>
      <c r="P31" s="82">
        <v>42381</v>
      </c>
      <c r="Q31" s="59" t="s">
        <v>58</v>
      </c>
    </row>
    <row r="32" spans="1:17" x14ac:dyDescent="0.25">
      <c r="A32" s="59" t="s">
        <v>107</v>
      </c>
      <c r="B32" s="59" t="s">
        <v>47</v>
      </c>
      <c r="C32" s="59" t="s">
        <v>48</v>
      </c>
      <c r="D32" s="59" t="s">
        <v>49</v>
      </c>
      <c r="E32" s="59" t="s">
        <v>50</v>
      </c>
      <c r="F32" s="61" t="s">
        <v>51</v>
      </c>
      <c r="G32" s="59" t="s">
        <v>52</v>
      </c>
      <c r="H32" s="59" t="s">
        <v>50</v>
      </c>
      <c r="I32" s="59" t="s">
        <v>50</v>
      </c>
      <c r="J32" s="59" t="s">
        <v>53</v>
      </c>
      <c r="K32" s="59" t="s">
        <v>73</v>
      </c>
      <c r="L32" s="63">
        <v>151.70000000000002</v>
      </c>
      <c r="M32" s="59" t="s">
        <v>55</v>
      </c>
      <c r="N32" s="59" t="s">
        <v>56</v>
      </c>
      <c r="O32" s="59" t="s">
        <v>108</v>
      </c>
      <c r="P32" s="82">
        <v>42381</v>
      </c>
      <c r="Q32" s="59" t="s">
        <v>58</v>
      </c>
    </row>
    <row r="33" spans="1:17" x14ac:dyDescent="0.25">
      <c r="A33" s="59" t="s">
        <v>107</v>
      </c>
      <c r="B33" s="59" t="s">
        <v>47</v>
      </c>
      <c r="C33" s="59" t="s">
        <v>48</v>
      </c>
      <c r="D33" s="59" t="s">
        <v>49</v>
      </c>
      <c r="E33" s="59" t="s">
        <v>50</v>
      </c>
      <c r="F33" s="61" t="s">
        <v>51</v>
      </c>
      <c r="G33" s="59" t="s">
        <v>52</v>
      </c>
      <c r="H33" s="59" t="s">
        <v>50</v>
      </c>
      <c r="I33" s="59" t="s">
        <v>50</v>
      </c>
      <c r="J33" s="59" t="s">
        <v>53</v>
      </c>
      <c r="K33" s="59" t="s">
        <v>73</v>
      </c>
      <c r="L33" s="63">
        <v>111.7</v>
      </c>
      <c r="M33" s="59" t="s">
        <v>55</v>
      </c>
      <c r="N33" s="59" t="s">
        <v>56</v>
      </c>
      <c r="O33" s="59" t="s">
        <v>108</v>
      </c>
      <c r="P33" s="82">
        <v>42381</v>
      </c>
      <c r="Q33" s="59" t="s">
        <v>58</v>
      </c>
    </row>
    <row r="34" spans="1:17" x14ac:dyDescent="0.25">
      <c r="A34" s="59" t="s">
        <v>46</v>
      </c>
      <c r="B34" s="59" t="s">
        <v>47</v>
      </c>
      <c r="C34" s="59" t="s">
        <v>48</v>
      </c>
      <c r="D34" s="59" t="s">
        <v>49</v>
      </c>
      <c r="E34" s="59" t="s">
        <v>50</v>
      </c>
      <c r="F34" s="61" t="s">
        <v>51</v>
      </c>
      <c r="G34" s="59" t="s">
        <v>52</v>
      </c>
      <c r="H34" s="59" t="s">
        <v>50</v>
      </c>
      <c r="I34" s="59" t="s">
        <v>50</v>
      </c>
      <c r="J34" s="59" t="s">
        <v>53</v>
      </c>
      <c r="K34" s="59" t="s">
        <v>73</v>
      </c>
      <c r="L34" s="63">
        <v>25</v>
      </c>
      <c r="M34" s="59" t="s">
        <v>55</v>
      </c>
      <c r="N34" s="59" t="s">
        <v>56</v>
      </c>
      <c r="O34" s="59" t="s">
        <v>109</v>
      </c>
      <c r="P34" s="82">
        <v>42410</v>
      </c>
      <c r="Q34" s="59" t="s">
        <v>58</v>
      </c>
    </row>
    <row r="35" spans="1:17" x14ac:dyDescent="0.25">
      <c r="A35" s="59" t="s">
        <v>46</v>
      </c>
      <c r="B35" s="59" t="s">
        <v>47</v>
      </c>
      <c r="C35" s="59" t="s">
        <v>48</v>
      </c>
      <c r="D35" s="59" t="s">
        <v>49</v>
      </c>
      <c r="E35" s="59" t="s">
        <v>50</v>
      </c>
      <c r="F35" s="61" t="s">
        <v>51</v>
      </c>
      <c r="G35" s="59" t="s">
        <v>86</v>
      </c>
      <c r="H35" s="59" t="s">
        <v>50</v>
      </c>
      <c r="I35" s="59" t="s">
        <v>50</v>
      </c>
      <c r="J35" s="59" t="s">
        <v>87</v>
      </c>
      <c r="K35" s="59" t="s">
        <v>54</v>
      </c>
      <c r="L35" s="63">
        <v>99.98</v>
      </c>
      <c r="M35" s="59" t="s">
        <v>55</v>
      </c>
      <c r="N35" s="59" t="s">
        <v>56</v>
      </c>
      <c r="O35" s="59" t="s">
        <v>110</v>
      </c>
      <c r="P35" s="82">
        <v>42410</v>
      </c>
      <c r="Q35" s="59" t="s">
        <v>58</v>
      </c>
    </row>
    <row r="36" spans="1:17" x14ac:dyDescent="0.25">
      <c r="A36" s="59" t="s">
        <v>46</v>
      </c>
      <c r="B36" s="59" t="s">
        <v>47</v>
      </c>
      <c r="C36" s="59" t="s">
        <v>48</v>
      </c>
      <c r="D36" s="59" t="s">
        <v>49</v>
      </c>
      <c r="E36" s="59" t="s">
        <v>50</v>
      </c>
      <c r="F36" s="61" t="s">
        <v>51</v>
      </c>
      <c r="G36" s="59" t="s">
        <v>86</v>
      </c>
      <c r="H36" s="59" t="s">
        <v>50</v>
      </c>
      <c r="I36" s="59" t="s">
        <v>50</v>
      </c>
      <c r="J36" s="59" t="s">
        <v>53</v>
      </c>
      <c r="K36" s="59" t="s">
        <v>54</v>
      </c>
      <c r="L36" s="63">
        <v>99.98</v>
      </c>
      <c r="M36" s="59" t="s">
        <v>55</v>
      </c>
      <c r="N36" s="59" t="s">
        <v>56</v>
      </c>
      <c r="O36" s="59" t="s">
        <v>110</v>
      </c>
      <c r="P36" s="82">
        <v>42410</v>
      </c>
      <c r="Q36" s="59" t="s">
        <v>58</v>
      </c>
    </row>
    <row r="37" spans="1:17" x14ac:dyDescent="0.25">
      <c r="A37" s="59" t="s">
        <v>46</v>
      </c>
      <c r="B37" s="59" t="s">
        <v>47</v>
      </c>
      <c r="C37" s="59" t="s">
        <v>48</v>
      </c>
      <c r="D37" s="59" t="s">
        <v>49</v>
      </c>
      <c r="E37" s="59" t="s">
        <v>50</v>
      </c>
      <c r="F37" s="61" t="s">
        <v>51</v>
      </c>
      <c r="G37" s="59" t="s">
        <v>69</v>
      </c>
      <c r="H37" s="59" t="s">
        <v>50</v>
      </c>
      <c r="I37" s="59" t="s">
        <v>50</v>
      </c>
      <c r="J37" s="59" t="s">
        <v>70</v>
      </c>
      <c r="K37" s="59" t="s">
        <v>73</v>
      </c>
      <c r="L37" s="63">
        <v>151.70000000000002</v>
      </c>
      <c r="M37" s="59" t="s">
        <v>55</v>
      </c>
      <c r="N37" s="59" t="s">
        <v>56</v>
      </c>
      <c r="O37" s="59" t="s">
        <v>111</v>
      </c>
      <c r="P37" s="82">
        <v>42410</v>
      </c>
      <c r="Q37" s="59" t="s">
        <v>58</v>
      </c>
    </row>
    <row r="38" spans="1:17" x14ac:dyDescent="0.25">
      <c r="A38" s="59" t="s">
        <v>46</v>
      </c>
      <c r="B38" s="59" t="s">
        <v>47</v>
      </c>
      <c r="C38" s="59" t="s">
        <v>48</v>
      </c>
      <c r="D38" s="59" t="s">
        <v>49</v>
      </c>
      <c r="E38" s="59" t="s">
        <v>50</v>
      </c>
      <c r="F38" s="61" t="s">
        <v>51</v>
      </c>
      <c r="G38" s="59" t="s">
        <v>65</v>
      </c>
      <c r="H38" s="59" t="s">
        <v>50</v>
      </c>
      <c r="I38" s="59" t="s">
        <v>50</v>
      </c>
      <c r="J38" s="59" t="s">
        <v>66</v>
      </c>
      <c r="K38" s="59" t="s">
        <v>54</v>
      </c>
      <c r="L38" s="63">
        <v>199.96</v>
      </c>
      <c r="M38" s="59" t="s">
        <v>55</v>
      </c>
      <c r="N38" s="59" t="s">
        <v>56</v>
      </c>
      <c r="O38" s="59" t="s">
        <v>112</v>
      </c>
      <c r="P38" s="82">
        <v>42410</v>
      </c>
      <c r="Q38" s="59" t="s">
        <v>58</v>
      </c>
    </row>
    <row r="39" spans="1:17" x14ac:dyDescent="0.25">
      <c r="A39" s="59" t="s">
        <v>46</v>
      </c>
      <c r="B39" s="59" t="s">
        <v>47</v>
      </c>
      <c r="C39" s="59" t="s">
        <v>48</v>
      </c>
      <c r="D39" s="59" t="s">
        <v>49</v>
      </c>
      <c r="E39" s="59" t="s">
        <v>50</v>
      </c>
      <c r="F39" s="61" t="s">
        <v>51</v>
      </c>
      <c r="G39" s="59" t="s">
        <v>52</v>
      </c>
      <c r="H39" s="59" t="s">
        <v>50</v>
      </c>
      <c r="I39" s="59" t="s">
        <v>50</v>
      </c>
      <c r="J39" s="59" t="s">
        <v>53</v>
      </c>
      <c r="K39" s="59" t="s">
        <v>73</v>
      </c>
      <c r="L39" s="63">
        <v>199.96</v>
      </c>
      <c r="M39" s="59" t="s">
        <v>55</v>
      </c>
      <c r="N39" s="59" t="s">
        <v>56</v>
      </c>
      <c r="O39" s="59" t="s">
        <v>113</v>
      </c>
      <c r="P39" s="82">
        <v>42410</v>
      </c>
      <c r="Q39" s="59" t="s">
        <v>58</v>
      </c>
    </row>
    <row r="40" spans="1:17" x14ac:dyDescent="0.25">
      <c r="A40" s="59" t="s">
        <v>46</v>
      </c>
      <c r="B40" s="59" t="s">
        <v>47</v>
      </c>
      <c r="C40" s="59" t="s">
        <v>48</v>
      </c>
      <c r="D40" s="59" t="s">
        <v>49</v>
      </c>
      <c r="E40" s="59" t="s">
        <v>50</v>
      </c>
      <c r="F40" s="61" t="s">
        <v>51</v>
      </c>
      <c r="G40" s="59" t="s">
        <v>52</v>
      </c>
      <c r="H40" s="59" t="s">
        <v>50</v>
      </c>
      <c r="I40" s="59" t="s">
        <v>50</v>
      </c>
      <c r="J40" s="59" t="s">
        <v>53</v>
      </c>
      <c r="K40" s="59" t="s">
        <v>54</v>
      </c>
      <c r="L40" s="63">
        <v>199.96</v>
      </c>
      <c r="M40" s="59" t="s">
        <v>55</v>
      </c>
      <c r="N40" s="59" t="s">
        <v>56</v>
      </c>
      <c r="O40" s="59" t="s">
        <v>114</v>
      </c>
      <c r="P40" s="82">
        <v>42410</v>
      </c>
      <c r="Q40" s="59" t="s">
        <v>58</v>
      </c>
    </row>
    <row r="41" spans="1:17" x14ac:dyDescent="0.25">
      <c r="A41" s="59" t="s">
        <v>46</v>
      </c>
      <c r="B41" s="59" t="s">
        <v>47</v>
      </c>
      <c r="C41" s="59" t="s">
        <v>48</v>
      </c>
      <c r="D41" s="59" t="s">
        <v>49</v>
      </c>
      <c r="E41" s="59" t="s">
        <v>50</v>
      </c>
      <c r="F41" s="61" t="s">
        <v>51</v>
      </c>
      <c r="G41" s="59" t="s">
        <v>69</v>
      </c>
      <c r="H41" s="59" t="s">
        <v>50</v>
      </c>
      <c r="I41" s="59" t="s">
        <v>50</v>
      </c>
      <c r="J41" s="59" t="s">
        <v>70</v>
      </c>
      <c r="K41" s="59" t="s">
        <v>73</v>
      </c>
      <c r="L41" s="63">
        <v>227.96</v>
      </c>
      <c r="M41" s="59" t="s">
        <v>55</v>
      </c>
      <c r="N41" s="59" t="s">
        <v>56</v>
      </c>
      <c r="O41" s="59" t="s">
        <v>115</v>
      </c>
      <c r="P41" s="82">
        <v>42410</v>
      </c>
      <c r="Q41" s="59" t="s">
        <v>58</v>
      </c>
    </row>
    <row r="42" spans="1:17" x14ac:dyDescent="0.25">
      <c r="A42" s="59" t="s">
        <v>46</v>
      </c>
      <c r="B42" s="59" t="s">
        <v>47</v>
      </c>
      <c r="C42" s="59" t="s">
        <v>48</v>
      </c>
      <c r="D42" s="59" t="s">
        <v>49</v>
      </c>
      <c r="E42" s="59" t="s">
        <v>50</v>
      </c>
      <c r="F42" s="61" t="s">
        <v>51</v>
      </c>
      <c r="G42" s="59" t="s">
        <v>60</v>
      </c>
      <c r="H42" s="59" t="s">
        <v>50</v>
      </c>
      <c r="I42" s="59" t="s">
        <v>50</v>
      </c>
      <c r="J42" s="59" t="s">
        <v>61</v>
      </c>
      <c r="K42" s="59" t="s">
        <v>71</v>
      </c>
      <c r="L42" s="63">
        <v>239.95000000000002</v>
      </c>
      <c r="M42" s="59" t="s">
        <v>55</v>
      </c>
      <c r="N42" s="59" t="s">
        <v>56</v>
      </c>
      <c r="O42" s="59" t="s">
        <v>116</v>
      </c>
      <c r="P42" s="82">
        <v>42410</v>
      </c>
      <c r="Q42" s="59" t="s">
        <v>58</v>
      </c>
    </row>
    <row r="43" spans="1:17" x14ac:dyDescent="0.25">
      <c r="A43" s="59" t="s">
        <v>46</v>
      </c>
      <c r="B43" s="59" t="s">
        <v>47</v>
      </c>
      <c r="C43" s="59" t="s">
        <v>48</v>
      </c>
      <c r="D43" s="59" t="s">
        <v>49</v>
      </c>
      <c r="E43" s="59" t="s">
        <v>50</v>
      </c>
      <c r="F43" s="61" t="s">
        <v>51</v>
      </c>
      <c r="G43" s="59" t="s">
        <v>69</v>
      </c>
      <c r="H43" s="59" t="s">
        <v>50</v>
      </c>
      <c r="I43" s="59" t="s">
        <v>50</v>
      </c>
      <c r="J43" s="59" t="s">
        <v>70</v>
      </c>
      <c r="K43" s="59" t="s">
        <v>73</v>
      </c>
      <c r="L43" s="63">
        <v>239.95000000000002</v>
      </c>
      <c r="M43" s="59" t="s">
        <v>55</v>
      </c>
      <c r="N43" s="59" t="s">
        <v>56</v>
      </c>
      <c r="O43" s="59" t="s">
        <v>117</v>
      </c>
      <c r="P43" s="82">
        <v>42410</v>
      </c>
      <c r="Q43" s="59" t="s">
        <v>58</v>
      </c>
    </row>
    <row r="44" spans="1:17" x14ac:dyDescent="0.25">
      <c r="A44" s="59" t="s">
        <v>46</v>
      </c>
      <c r="B44" s="59" t="s">
        <v>47</v>
      </c>
      <c r="C44" s="59" t="s">
        <v>48</v>
      </c>
      <c r="D44" s="59" t="s">
        <v>49</v>
      </c>
      <c r="E44" s="59" t="s">
        <v>50</v>
      </c>
      <c r="F44" s="61" t="s">
        <v>51</v>
      </c>
      <c r="G44" s="59" t="s">
        <v>52</v>
      </c>
      <c r="H44" s="59" t="s">
        <v>50</v>
      </c>
      <c r="I44" s="59" t="s">
        <v>50</v>
      </c>
      <c r="J44" s="59" t="s">
        <v>53</v>
      </c>
      <c r="K44" s="59" t="s">
        <v>71</v>
      </c>
      <c r="L44" s="63">
        <v>251.96</v>
      </c>
      <c r="M44" s="59" t="s">
        <v>55</v>
      </c>
      <c r="N44" s="59" t="s">
        <v>56</v>
      </c>
      <c r="O44" s="59" t="s">
        <v>118</v>
      </c>
      <c r="P44" s="82">
        <v>42410</v>
      </c>
      <c r="Q44" s="59" t="s">
        <v>58</v>
      </c>
    </row>
    <row r="45" spans="1:17" x14ac:dyDescent="0.25">
      <c r="A45" s="59" t="s">
        <v>46</v>
      </c>
      <c r="B45" s="59" t="s">
        <v>47</v>
      </c>
      <c r="C45" s="59" t="s">
        <v>48</v>
      </c>
      <c r="D45" s="59" t="s">
        <v>49</v>
      </c>
      <c r="E45" s="59" t="s">
        <v>50</v>
      </c>
      <c r="F45" s="61" t="s">
        <v>51</v>
      </c>
      <c r="G45" s="59" t="s">
        <v>81</v>
      </c>
      <c r="H45" s="59" t="s">
        <v>50</v>
      </c>
      <c r="I45" s="59" t="s">
        <v>50</v>
      </c>
      <c r="J45" s="59" t="s">
        <v>82</v>
      </c>
      <c r="K45" s="59" t="s">
        <v>54</v>
      </c>
      <c r="L45" s="63">
        <v>353.88</v>
      </c>
      <c r="M45" s="59" t="s">
        <v>55</v>
      </c>
      <c r="N45" s="59" t="s">
        <v>56</v>
      </c>
      <c r="O45" s="59" t="s">
        <v>119</v>
      </c>
      <c r="P45" s="82">
        <v>42410</v>
      </c>
      <c r="Q45" s="59" t="s">
        <v>58</v>
      </c>
    </row>
    <row r="46" spans="1:17" x14ac:dyDescent="0.25">
      <c r="A46" s="59" t="s">
        <v>120</v>
      </c>
      <c r="B46" s="59" t="s">
        <v>47</v>
      </c>
      <c r="C46" s="59" t="s">
        <v>48</v>
      </c>
      <c r="D46" s="59" t="s">
        <v>49</v>
      </c>
      <c r="E46" s="59" t="s">
        <v>50</v>
      </c>
      <c r="F46" s="61" t="s">
        <v>51</v>
      </c>
      <c r="G46" s="59" t="s">
        <v>86</v>
      </c>
      <c r="H46" s="59" t="s">
        <v>50</v>
      </c>
      <c r="I46" s="59" t="s">
        <v>50</v>
      </c>
      <c r="J46" s="59" t="s">
        <v>87</v>
      </c>
      <c r="K46" s="59" t="s">
        <v>54</v>
      </c>
      <c r="L46" s="63">
        <v>124.98</v>
      </c>
      <c r="M46" s="59" t="s">
        <v>55</v>
      </c>
      <c r="N46" s="59" t="s">
        <v>56</v>
      </c>
      <c r="O46" s="59" t="s">
        <v>121</v>
      </c>
      <c r="P46" s="82">
        <v>42535</v>
      </c>
      <c r="Q46" s="59" t="s">
        <v>58</v>
      </c>
    </row>
    <row r="47" spans="1:17" x14ac:dyDescent="0.25">
      <c r="A47" s="59" t="s">
        <v>120</v>
      </c>
      <c r="B47" s="59" t="s">
        <v>47</v>
      </c>
      <c r="C47" s="59" t="s">
        <v>48</v>
      </c>
      <c r="D47" s="59" t="s">
        <v>49</v>
      </c>
      <c r="E47" s="59" t="s">
        <v>50</v>
      </c>
      <c r="F47" s="61" t="s">
        <v>51</v>
      </c>
      <c r="G47" s="59" t="s">
        <v>86</v>
      </c>
      <c r="H47" s="59" t="s">
        <v>50</v>
      </c>
      <c r="I47" s="59" t="s">
        <v>50</v>
      </c>
      <c r="J47" s="59" t="s">
        <v>53</v>
      </c>
      <c r="K47" s="59" t="s">
        <v>54</v>
      </c>
      <c r="L47" s="63">
        <v>124.98</v>
      </c>
      <c r="M47" s="59" t="s">
        <v>55</v>
      </c>
      <c r="N47" s="59" t="s">
        <v>56</v>
      </c>
      <c r="O47" s="59" t="s">
        <v>122</v>
      </c>
      <c r="P47" s="82">
        <v>42535</v>
      </c>
      <c r="Q47" s="59" t="s">
        <v>58</v>
      </c>
    </row>
    <row r="48" spans="1:17" x14ac:dyDescent="0.25">
      <c r="A48" s="59" t="s">
        <v>120</v>
      </c>
      <c r="B48" s="59" t="s">
        <v>47</v>
      </c>
      <c r="C48" s="59" t="s">
        <v>48</v>
      </c>
      <c r="D48" s="59" t="s">
        <v>49</v>
      </c>
      <c r="E48" s="59" t="s">
        <v>50</v>
      </c>
      <c r="F48" s="61" t="s">
        <v>51</v>
      </c>
      <c r="G48" s="59" t="s">
        <v>52</v>
      </c>
      <c r="H48" s="59" t="s">
        <v>50</v>
      </c>
      <c r="I48" s="59" t="s">
        <v>50</v>
      </c>
      <c r="J48" s="59" t="s">
        <v>53</v>
      </c>
      <c r="K48" s="59" t="s">
        <v>54</v>
      </c>
      <c r="L48" s="63">
        <v>243.96</v>
      </c>
      <c r="M48" s="59" t="s">
        <v>55</v>
      </c>
      <c r="N48" s="59" t="s">
        <v>56</v>
      </c>
      <c r="O48" s="59" t="s">
        <v>123</v>
      </c>
      <c r="P48" s="82">
        <v>42535</v>
      </c>
      <c r="Q48" s="59" t="s">
        <v>58</v>
      </c>
    </row>
    <row r="49" spans="1:17" x14ac:dyDescent="0.25">
      <c r="A49" s="59" t="s">
        <v>120</v>
      </c>
      <c r="B49" s="59" t="s">
        <v>47</v>
      </c>
      <c r="C49" s="59" t="s">
        <v>48</v>
      </c>
      <c r="D49" s="59" t="s">
        <v>49</v>
      </c>
      <c r="E49" s="59" t="s">
        <v>50</v>
      </c>
      <c r="F49" s="61" t="s">
        <v>51</v>
      </c>
      <c r="G49" s="59" t="s">
        <v>52</v>
      </c>
      <c r="H49" s="59" t="s">
        <v>50</v>
      </c>
      <c r="I49" s="59" t="s">
        <v>50</v>
      </c>
      <c r="J49" s="59" t="s">
        <v>53</v>
      </c>
      <c r="K49" s="59" t="s">
        <v>54</v>
      </c>
      <c r="L49" s="63">
        <v>243.96</v>
      </c>
      <c r="M49" s="59" t="s">
        <v>55</v>
      </c>
      <c r="N49" s="59" t="s">
        <v>56</v>
      </c>
      <c r="O49" s="59" t="s">
        <v>124</v>
      </c>
      <c r="P49" s="82">
        <v>42535</v>
      </c>
      <c r="Q49" s="59" t="s">
        <v>58</v>
      </c>
    </row>
    <row r="50" spans="1:17" x14ac:dyDescent="0.25">
      <c r="A50" s="59" t="s">
        <v>120</v>
      </c>
      <c r="B50" s="59" t="s">
        <v>47</v>
      </c>
      <c r="C50" s="59" t="s">
        <v>48</v>
      </c>
      <c r="D50" s="59" t="s">
        <v>49</v>
      </c>
      <c r="E50" s="59" t="s">
        <v>50</v>
      </c>
      <c r="F50" s="61" t="s">
        <v>51</v>
      </c>
      <c r="G50" s="59" t="s">
        <v>52</v>
      </c>
      <c r="H50" s="59" t="s">
        <v>50</v>
      </c>
      <c r="I50" s="59" t="s">
        <v>50</v>
      </c>
      <c r="J50" s="59" t="s">
        <v>53</v>
      </c>
      <c r="K50" s="59" t="s">
        <v>54</v>
      </c>
      <c r="L50" s="63">
        <v>243.96</v>
      </c>
      <c r="M50" s="59" t="s">
        <v>55</v>
      </c>
      <c r="N50" s="59" t="s">
        <v>56</v>
      </c>
      <c r="O50" s="59" t="s">
        <v>125</v>
      </c>
      <c r="P50" s="82">
        <v>42535</v>
      </c>
      <c r="Q50" s="59" t="s">
        <v>58</v>
      </c>
    </row>
    <row r="51" spans="1:17" x14ac:dyDescent="0.25">
      <c r="A51" s="59" t="s">
        <v>120</v>
      </c>
      <c r="B51" s="59" t="s">
        <v>47</v>
      </c>
      <c r="C51" s="59" t="s">
        <v>48</v>
      </c>
      <c r="D51" s="59" t="s">
        <v>49</v>
      </c>
      <c r="E51" s="59" t="s">
        <v>50</v>
      </c>
      <c r="F51" s="61" t="s">
        <v>51</v>
      </c>
      <c r="G51" s="59" t="s">
        <v>65</v>
      </c>
      <c r="H51" s="59" t="s">
        <v>50</v>
      </c>
      <c r="I51" s="59" t="s">
        <v>50</v>
      </c>
      <c r="J51" s="59" t="s">
        <v>66</v>
      </c>
      <c r="K51" s="59" t="s">
        <v>54</v>
      </c>
      <c r="L51" s="63">
        <v>249.96</v>
      </c>
      <c r="M51" s="59" t="s">
        <v>55</v>
      </c>
      <c r="N51" s="59" t="s">
        <v>56</v>
      </c>
      <c r="O51" s="59" t="s">
        <v>126</v>
      </c>
      <c r="P51" s="82">
        <v>42535</v>
      </c>
      <c r="Q51" s="59" t="s">
        <v>58</v>
      </c>
    </row>
    <row r="52" spans="1:17" x14ac:dyDescent="0.25">
      <c r="A52" s="59" t="s">
        <v>120</v>
      </c>
      <c r="B52" s="59" t="s">
        <v>47</v>
      </c>
      <c r="C52" s="59" t="s">
        <v>48</v>
      </c>
      <c r="D52" s="59" t="s">
        <v>49</v>
      </c>
      <c r="E52" s="59" t="s">
        <v>50</v>
      </c>
      <c r="F52" s="61" t="s">
        <v>51</v>
      </c>
      <c r="G52" s="59" t="s">
        <v>52</v>
      </c>
      <c r="H52" s="59" t="s">
        <v>50</v>
      </c>
      <c r="I52" s="59" t="s">
        <v>50</v>
      </c>
      <c r="J52" s="59" t="s">
        <v>53</v>
      </c>
      <c r="K52" s="59" t="s">
        <v>54</v>
      </c>
      <c r="L52" s="63">
        <v>249.96</v>
      </c>
      <c r="M52" s="59" t="s">
        <v>55</v>
      </c>
      <c r="N52" s="59" t="s">
        <v>56</v>
      </c>
      <c r="O52" s="59" t="s">
        <v>127</v>
      </c>
      <c r="P52" s="82">
        <v>42535</v>
      </c>
      <c r="Q52" s="59" t="s">
        <v>58</v>
      </c>
    </row>
    <row r="53" spans="1:17" x14ac:dyDescent="0.25">
      <c r="A53" s="59" t="s">
        <v>120</v>
      </c>
      <c r="B53" s="59" t="s">
        <v>47</v>
      </c>
      <c r="C53" s="59" t="s">
        <v>48</v>
      </c>
      <c r="D53" s="59" t="s">
        <v>49</v>
      </c>
      <c r="E53" s="59" t="s">
        <v>50</v>
      </c>
      <c r="F53" s="61" t="s">
        <v>51</v>
      </c>
      <c r="G53" s="59" t="s">
        <v>69</v>
      </c>
      <c r="H53" s="59" t="s">
        <v>50</v>
      </c>
      <c r="I53" s="59" t="s">
        <v>50</v>
      </c>
      <c r="J53" s="59" t="s">
        <v>70</v>
      </c>
      <c r="K53" s="59" t="s">
        <v>54</v>
      </c>
      <c r="L53" s="63">
        <v>270.95999999999998</v>
      </c>
      <c r="M53" s="59" t="s">
        <v>55</v>
      </c>
      <c r="N53" s="59" t="s">
        <v>56</v>
      </c>
      <c r="O53" s="59" t="s">
        <v>128</v>
      </c>
      <c r="P53" s="82">
        <v>42535</v>
      </c>
      <c r="Q53" s="59" t="s">
        <v>58</v>
      </c>
    </row>
    <row r="54" spans="1:17" x14ac:dyDescent="0.25">
      <c r="A54" s="59" t="s">
        <v>120</v>
      </c>
      <c r="B54" s="59" t="s">
        <v>47</v>
      </c>
      <c r="C54" s="59" t="s">
        <v>48</v>
      </c>
      <c r="D54" s="59" t="s">
        <v>49</v>
      </c>
      <c r="E54" s="59" t="s">
        <v>50</v>
      </c>
      <c r="F54" s="61" t="s">
        <v>51</v>
      </c>
      <c r="G54" s="59" t="s">
        <v>52</v>
      </c>
      <c r="H54" s="59" t="s">
        <v>50</v>
      </c>
      <c r="I54" s="59" t="s">
        <v>50</v>
      </c>
      <c r="J54" s="59" t="s">
        <v>53</v>
      </c>
      <c r="K54" s="59" t="s">
        <v>54</v>
      </c>
      <c r="L54" s="63">
        <v>290.95999999999998</v>
      </c>
      <c r="M54" s="59" t="s">
        <v>55</v>
      </c>
      <c r="N54" s="59" t="s">
        <v>56</v>
      </c>
      <c r="O54" s="59" t="s">
        <v>129</v>
      </c>
      <c r="P54" s="82">
        <v>42535</v>
      </c>
      <c r="Q54" s="59" t="s">
        <v>58</v>
      </c>
    </row>
    <row r="55" spans="1:17" x14ac:dyDescent="0.25">
      <c r="A55" s="59" t="s">
        <v>120</v>
      </c>
      <c r="B55" s="59" t="s">
        <v>47</v>
      </c>
      <c r="C55" s="59" t="s">
        <v>48</v>
      </c>
      <c r="D55" s="59" t="s">
        <v>49</v>
      </c>
      <c r="E55" s="59" t="s">
        <v>50</v>
      </c>
      <c r="F55" s="61" t="s">
        <v>51</v>
      </c>
      <c r="G55" s="59" t="s">
        <v>52</v>
      </c>
      <c r="H55" s="59" t="s">
        <v>50</v>
      </c>
      <c r="I55" s="59" t="s">
        <v>50</v>
      </c>
      <c r="J55" s="59" t="s">
        <v>53</v>
      </c>
      <c r="K55" s="59" t="s">
        <v>54</v>
      </c>
      <c r="L55" s="63">
        <v>297.95999999999998</v>
      </c>
      <c r="M55" s="59" t="s">
        <v>55</v>
      </c>
      <c r="N55" s="59" t="s">
        <v>56</v>
      </c>
      <c r="O55" s="59" t="s">
        <v>130</v>
      </c>
      <c r="P55" s="82">
        <v>42535</v>
      </c>
      <c r="Q55" s="59" t="s">
        <v>58</v>
      </c>
    </row>
    <row r="56" spans="1:17" x14ac:dyDescent="0.25">
      <c r="A56" s="59" t="s">
        <v>120</v>
      </c>
      <c r="B56" s="59" t="s">
        <v>47</v>
      </c>
      <c r="C56" s="59" t="s">
        <v>48</v>
      </c>
      <c r="D56" s="59" t="s">
        <v>49</v>
      </c>
      <c r="E56" s="59" t="s">
        <v>50</v>
      </c>
      <c r="F56" s="61" t="s">
        <v>51</v>
      </c>
      <c r="G56" s="59" t="s">
        <v>60</v>
      </c>
      <c r="H56" s="59" t="s">
        <v>50</v>
      </c>
      <c r="I56" s="59" t="s">
        <v>50</v>
      </c>
      <c r="J56" s="59" t="s">
        <v>61</v>
      </c>
      <c r="K56" s="59" t="s">
        <v>62</v>
      </c>
      <c r="L56" s="63">
        <v>335.96</v>
      </c>
      <c r="M56" s="59" t="s">
        <v>55</v>
      </c>
      <c r="N56" s="59" t="s">
        <v>56</v>
      </c>
      <c r="O56" s="59" t="s">
        <v>131</v>
      </c>
      <c r="P56" s="82">
        <v>42535</v>
      </c>
      <c r="Q56" s="59" t="s">
        <v>58</v>
      </c>
    </row>
    <row r="57" spans="1:17" x14ac:dyDescent="0.25">
      <c r="A57" s="59" t="s">
        <v>120</v>
      </c>
      <c r="B57" s="59" t="s">
        <v>47</v>
      </c>
      <c r="C57" s="59" t="s">
        <v>48</v>
      </c>
      <c r="D57" s="59" t="s">
        <v>49</v>
      </c>
      <c r="E57" s="59" t="s">
        <v>50</v>
      </c>
      <c r="F57" s="61" t="s">
        <v>51</v>
      </c>
      <c r="G57" s="59" t="s">
        <v>81</v>
      </c>
      <c r="H57" s="59" t="s">
        <v>50</v>
      </c>
      <c r="I57" s="59" t="s">
        <v>50</v>
      </c>
      <c r="J57" s="59" t="s">
        <v>50</v>
      </c>
      <c r="K57" s="59" t="s">
        <v>62</v>
      </c>
      <c r="L57" s="63">
        <v>369.40000000000003</v>
      </c>
      <c r="M57" s="59" t="s">
        <v>55</v>
      </c>
      <c r="N57" s="59" t="s">
        <v>56</v>
      </c>
      <c r="O57" s="59" t="s">
        <v>132</v>
      </c>
      <c r="P57" s="82">
        <v>42535</v>
      </c>
      <c r="Q57" s="59" t="s">
        <v>58</v>
      </c>
    </row>
    <row r="58" spans="1:17" x14ac:dyDescent="0.25">
      <c r="A58" s="59" t="s">
        <v>120</v>
      </c>
      <c r="B58" s="59" t="s">
        <v>47</v>
      </c>
      <c r="C58" s="59" t="s">
        <v>48</v>
      </c>
      <c r="D58" s="59" t="s">
        <v>49</v>
      </c>
      <c r="E58" s="59" t="s">
        <v>50</v>
      </c>
      <c r="F58" s="61" t="s">
        <v>51</v>
      </c>
      <c r="G58" s="59" t="s">
        <v>69</v>
      </c>
      <c r="H58" s="59" t="s">
        <v>50</v>
      </c>
      <c r="I58" s="59" t="s">
        <v>50</v>
      </c>
      <c r="J58" s="59" t="s">
        <v>70</v>
      </c>
      <c r="K58" s="59" t="s">
        <v>54</v>
      </c>
      <c r="L58" s="63">
        <v>-53.99</v>
      </c>
      <c r="M58" s="59" t="s">
        <v>55</v>
      </c>
      <c r="N58" s="59" t="s">
        <v>56</v>
      </c>
      <c r="O58" s="59" t="s">
        <v>133</v>
      </c>
      <c r="P58" s="82">
        <v>42535</v>
      </c>
      <c r="Q58" s="59" t="s">
        <v>58</v>
      </c>
    </row>
    <row r="59" spans="1:17" x14ac:dyDescent="0.25">
      <c r="A59" s="59" t="s">
        <v>134</v>
      </c>
      <c r="B59" s="59" t="s">
        <v>47</v>
      </c>
      <c r="C59" s="59" t="s">
        <v>48</v>
      </c>
      <c r="D59" s="59" t="s">
        <v>49</v>
      </c>
      <c r="E59" s="59" t="s">
        <v>50</v>
      </c>
      <c r="F59" s="61" t="s">
        <v>51</v>
      </c>
      <c r="G59" s="59" t="s">
        <v>52</v>
      </c>
      <c r="H59" s="59" t="s">
        <v>50</v>
      </c>
      <c r="I59" s="59" t="s">
        <v>50</v>
      </c>
      <c r="J59" s="59" t="s">
        <v>53</v>
      </c>
      <c r="K59" s="59" t="s">
        <v>54</v>
      </c>
      <c r="L59" s="63">
        <v>216.21</v>
      </c>
      <c r="M59" s="59" t="s">
        <v>55</v>
      </c>
      <c r="N59" s="59" t="s">
        <v>56</v>
      </c>
      <c r="O59" s="59" t="s">
        <v>135</v>
      </c>
      <c r="P59" s="82">
        <v>42564</v>
      </c>
      <c r="Q59" s="59" t="s">
        <v>58</v>
      </c>
    </row>
    <row r="60" spans="1:17" x14ac:dyDescent="0.25">
      <c r="A60" s="59" t="s">
        <v>134</v>
      </c>
      <c r="B60" s="59" t="s">
        <v>47</v>
      </c>
      <c r="C60" s="59" t="s">
        <v>48</v>
      </c>
      <c r="D60" s="59" t="s">
        <v>49</v>
      </c>
      <c r="E60" s="59" t="s">
        <v>50</v>
      </c>
      <c r="F60" s="61" t="s">
        <v>51</v>
      </c>
      <c r="G60" s="59" t="s">
        <v>52</v>
      </c>
      <c r="H60" s="59" t="s">
        <v>50</v>
      </c>
      <c r="I60" s="59" t="s">
        <v>50</v>
      </c>
      <c r="J60" s="59" t="s">
        <v>53</v>
      </c>
      <c r="K60" s="59" t="s">
        <v>71</v>
      </c>
      <c r="L60" s="63">
        <v>348.7</v>
      </c>
      <c r="M60" s="59" t="s">
        <v>55</v>
      </c>
      <c r="N60" s="59" t="s">
        <v>56</v>
      </c>
      <c r="O60" s="59" t="s">
        <v>136</v>
      </c>
      <c r="P60" s="82">
        <v>42564</v>
      </c>
      <c r="Q60" s="59" t="s">
        <v>58</v>
      </c>
    </row>
    <row r="61" spans="1:17" x14ac:dyDescent="0.25">
      <c r="A61" s="59" t="s">
        <v>134</v>
      </c>
      <c r="B61" s="59" t="s">
        <v>47</v>
      </c>
      <c r="C61" s="59" t="s">
        <v>48</v>
      </c>
      <c r="D61" s="59" t="s">
        <v>49</v>
      </c>
      <c r="E61" s="59" t="s">
        <v>50</v>
      </c>
      <c r="F61" s="61" t="s">
        <v>51</v>
      </c>
      <c r="G61" s="59" t="s">
        <v>60</v>
      </c>
      <c r="H61" s="59" t="s">
        <v>50</v>
      </c>
      <c r="I61" s="59" t="s">
        <v>50</v>
      </c>
      <c r="J61" s="59" t="s">
        <v>61</v>
      </c>
      <c r="K61" s="59" t="s">
        <v>62</v>
      </c>
      <c r="L61" s="63">
        <v>356.2</v>
      </c>
      <c r="M61" s="59" t="s">
        <v>55</v>
      </c>
      <c r="N61" s="59" t="s">
        <v>56</v>
      </c>
      <c r="O61" s="59" t="s">
        <v>137</v>
      </c>
      <c r="P61" s="82">
        <v>42564</v>
      </c>
      <c r="Q61" s="59" t="s">
        <v>58</v>
      </c>
    </row>
    <row r="62" spans="1:17" x14ac:dyDescent="0.25">
      <c r="A62" s="59" t="s">
        <v>134</v>
      </c>
      <c r="B62" s="59" t="s">
        <v>47</v>
      </c>
      <c r="C62" s="59" t="s">
        <v>48</v>
      </c>
      <c r="D62" s="59" t="s">
        <v>49</v>
      </c>
      <c r="E62" s="59" t="s">
        <v>50</v>
      </c>
      <c r="F62" s="61" t="s">
        <v>51</v>
      </c>
      <c r="G62" s="59" t="s">
        <v>52</v>
      </c>
      <c r="H62" s="59" t="s">
        <v>50</v>
      </c>
      <c r="I62" s="59" t="s">
        <v>50</v>
      </c>
      <c r="J62" s="59" t="s">
        <v>53</v>
      </c>
      <c r="K62" s="59" t="s">
        <v>73</v>
      </c>
      <c r="L62" s="63">
        <v>361.2</v>
      </c>
      <c r="M62" s="59" t="s">
        <v>55</v>
      </c>
      <c r="N62" s="59" t="s">
        <v>56</v>
      </c>
      <c r="O62" s="59" t="s">
        <v>138</v>
      </c>
      <c r="P62" s="82">
        <v>42564</v>
      </c>
      <c r="Q62" s="59" t="s">
        <v>58</v>
      </c>
    </row>
    <row r="63" spans="1:17" x14ac:dyDescent="0.25">
      <c r="A63" s="59" t="s">
        <v>134</v>
      </c>
      <c r="B63" s="59" t="s">
        <v>47</v>
      </c>
      <c r="C63" s="59" t="s">
        <v>48</v>
      </c>
      <c r="D63" s="59" t="s">
        <v>49</v>
      </c>
      <c r="E63" s="59" t="s">
        <v>50</v>
      </c>
      <c r="F63" s="61" t="s">
        <v>51</v>
      </c>
      <c r="G63" s="59" t="s">
        <v>81</v>
      </c>
      <c r="H63" s="59" t="s">
        <v>50</v>
      </c>
      <c r="I63" s="59" t="s">
        <v>50</v>
      </c>
      <c r="J63" s="59" t="s">
        <v>50</v>
      </c>
      <c r="K63" s="59" t="s">
        <v>62</v>
      </c>
      <c r="L63" s="63">
        <v>413.61</v>
      </c>
      <c r="M63" s="59" t="s">
        <v>55</v>
      </c>
      <c r="N63" s="59" t="s">
        <v>56</v>
      </c>
      <c r="O63" s="59" t="s">
        <v>139</v>
      </c>
      <c r="P63" s="82">
        <v>42564</v>
      </c>
      <c r="Q63" s="59" t="s">
        <v>58</v>
      </c>
    </row>
    <row r="64" spans="1:17" x14ac:dyDescent="0.25">
      <c r="A64" s="59" t="s">
        <v>134</v>
      </c>
      <c r="B64" s="59" t="s">
        <v>47</v>
      </c>
      <c r="C64" s="59" t="s">
        <v>48</v>
      </c>
      <c r="D64" s="59" t="s">
        <v>49</v>
      </c>
      <c r="E64" s="59" t="s">
        <v>50</v>
      </c>
      <c r="F64" s="61" t="s">
        <v>51</v>
      </c>
      <c r="G64" s="59" t="s">
        <v>52</v>
      </c>
      <c r="H64" s="59" t="s">
        <v>50</v>
      </c>
      <c r="I64" s="59" t="s">
        <v>50</v>
      </c>
      <c r="J64" s="59" t="s">
        <v>53</v>
      </c>
      <c r="K64" s="59" t="s">
        <v>62</v>
      </c>
      <c r="L64" s="63">
        <v>413.61</v>
      </c>
      <c r="M64" s="59" t="s">
        <v>55</v>
      </c>
      <c r="N64" s="59" t="s">
        <v>56</v>
      </c>
      <c r="O64" s="59" t="s">
        <v>140</v>
      </c>
      <c r="P64" s="82">
        <v>42564</v>
      </c>
      <c r="Q64" s="59" t="s">
        <v>58</v>
      </c>
    </row>
    <row r="65" spans="1:17" x14ac:dyDescent="0.25">
      <c r="A65" s="59" t="s">
        <v>141</v>
      </c>
      <c r="B65" s="59" t="s">
        <v>47</v>
      </c>
      <c r="C65" s="59" t="s">
        <v>48</v>
      </c>
      <c r="D65" s="59" t="s">
        <v>49</v>
      </c>
      <c r="E65" s="59" t="s">
        <v>50</v>
      </c>
      <c r="F65" s="61" t="s">
        <v>51</v>
      </c>
      <c r="G65" s="59" t="s">
        <v>60</v>
      </c>
      <c r="H65" s="59" t="s">
        <v>50</v>
      </c>
      <c r="I65" s="59" t="s">
        <v>50</v>
      </c>
      <c r="J65" s="59" t="s">
        <v>61</v>
      </c>
      <c r="K65" s="59" t="s">
        <v>62</v>
      </c>
      <c r="L65" s="63">
        <v>-356.2</v>
      </c>
      <c r="M65" s="59" t="s">
        <v>55</v>
      </c>
      <c r="N65" s="59" t="s">
        <v>56</v>
      </c>
      <c r="O65" s="59" t="s">
        <v>142</v>
      </c>
      <c r="P65" s="82">
        <v>42605</v>
      </c>
      <c r="Q65" s="59" t="s">
        <v>58</v>
      </c>
    </row>
    <row r="66" spans="1:17" x14ac:dyDescent="0.25">
      <c r="A66" s="59" t="s">
        <v>141</v>
      </c>
      <c r="B66" s="59" t="s">
        <v>47</v>
      </c>
      <c r="C66" s="59" t="s">
        <v>48</v>
      </c>
      <c r="D66" s="59" t="s">
        <v>49</v>
      </c>
      <c r="E66" s="59" t="s">
        <v>50</v>
      </c>
      <c r="F66" s="61" t="s">
        <v>51</v>
      </c>
      <c r="G66" s="59" t="s">
        <v>52</v>
      </c>
      <c r="H66" s="59" t="s">
        <v>50</v>
      </c>
      <c r="I66" s="59" t="s">
        <v>50</v>
      </c>
      <c r="J66" s="59" t="s">
        <v>53</v>
      </c>
      <c r="K66" s="59" t="s">
        <v>73</v>
      </c>
      <c r="L66" s="63">
        <v>-361.2</v>
      </c>
      <c r="M66" s="59" t="s">
        <v>55</v>
      </c>
      <c r="N66" s="59" t="s">
        <v>56</v>
      </c>
      <c r="O66" s="59" t="s">
        <v>142</v>
      </c>
      <c r="P66" s="82">
        <v>42605</v>
      </c>
      <c r="Q66" s="59" t="s">
        <v>58</v>
      </c>
    </row>
    <row r="67" spans="1:17" x14ac:dyDescent="0.25">
      <c r="A67" s="59" t="s">
        <v>141</v>
      </c>
      <c r="B67" s="59" t="s">
        <v>47</v>
      </c>
      <c r="C67" s="59" t="s">
        <v>48</v>
      </c>
      <c r="D67" s="59" t="s">
        <v>49</v>
      </c>
      <c r="E67" s="59" t="s">
        <v>50</v>
      </c>
      <c r="F67" s="61" t="s">
        <v>51</v>
      </c>
      <c r="G67" s="59" t="s">
        <v>52</v>
      </c>
      <c r="H67" s="59" t="s">
        <v>50</v>
      </c>
      <c r="I67" s="59" t="s">
        <v>50</v>
      </c>
      <c r="J67" s="59" t="s">
        <v>53</v>
      </c>
      <c r="K67" s="59" t="s">
        <v>71</v>
      </c>
      <c r="L67" s="63">
        <v>-348.7</v>
      </c>
      <c r="M67" s="59" t="s">
        <v>55</v>
      </c>
      <c r="N67" s="59" t="s">
        <v>56</v>
      </c>
      <c r="O67" s="59" t="s">
        <v>142</v>
      </c>
      <c r="P67" s="82">
        <v>42605</v>
      </c>
      <c r="Q67" s="59" t="s">
        <v>58</v>
      </c>
    </row>
    <row r="68" spans="1:17" x14ac:dyDescent="0.25">
      <c r="A68" s="59" t="s">
        <v>143</v>
      </c>
      <c r="B68" s="59" t="s">
        <v>47</v>
      </c>
      <c r="C68" s="59" t="s">
        <v>48</v>
      </c>
      <c r="D68" s="59" t="s">
        <v>49</v>
      </c>
      <c r="E68" s="59" t="s">
        <v>50</v>
      </c>
      <c r="F68" s="61" t="s">
        <v>51</v>
      </c>
      <c r="G68" s="59" t="s">
        <v>52</v>
      </c>
      <c r="H68" s="59" t="s">
        <v>50</v>
      </c>
      <c r="I68" s="59" t="s">
        <v>50</v>
      </c>
      <c r="J68" s="59" t="s">
        <v>53</v>
      </c>
      <c r="K68" s="59" t="s">
        <v>73</v>
      </c>
      <c r="L68" s="63">
        <v>101.96000000000001</v>
      </c>
      <c r="M68" s="59" t="s">
        <v>55</v>
      </c>
      <c r="N68" s="59" t="s">
        <v>56</v>
      </c>
      <c r="O68" s="59" t="s">
        <v>144</v>
      </c>
      <c r="P68" s="82">
        <v>42502</v>
      </c>
      <c r="Q68" s="59" t="s">
        <v>58</v>
      </c>
    </row>
    <row r="69" spans="1:17" x14ac:dyDescent="0.25">
      <c r="A69" s="59" t="s">
        <v>143</v>
      </c>
      <c r="B69" s="59" t="s">
        <v>47</v>
      </c>
      <c r="C69" s="59" t="s">
        <v>48</v>
      </c>
      <c r="D69" s="59" t="s">
        <v>49</v>
      </c>
      <c r="E69" s="59" t="s">
        <v>50</v>
      </c>
      <c r="F69" s="61" t="s">
        <v>51</v>
      </c>
      <c r="G69" s="59" t="s">
        <v>69</v>
      </c>
      <c r="H69" s="59" t="s">
        <v>50</v>
      </c>
      <c r="I69" s="59" t="s">
        <v>50</v>
      </c>
      <c r="J69" s="59" t="s">
        <v>70</v>
      </c>
      <c r="K69" s="59" t="s">
        <v>62</v>
      </c>
      <c r="L69" s="63">
        <v>205.96</v>
      </c>
      <c r="M69" s="59" t="s">
        <v>55</v>
      </c>
      <c r="N69" s="59" t="s">
        <v>56</v>
      </c>
      <c r="O69" s="59" t="s">
        <v>145</v>
      </c>
      <c r="P69" s="82">
        <v>42502</v>
      </c>
      <c r="Q69" s="59" t="s">
        <v>58</v>
      </c>
    </row>
    <row r="70" spans="1:17" x14ac:dyDescent="0.25">
      <c r="A70" s="59" t="s">
        <v>143</v>
      </c>
      <c r="B70" s="59" t="s">
        <v>47</v>
      </c>
      <c r="C70" s="59" t="s">
        <v>48</v>
      </c>
      <c r="D70" s="59" t="s">
        <v>49</v>
      </c>
      <c r="E70" s="59" t="s">
        <v>50</v>
      </c>
      <c r="F70" s="61" t="s">
        <v>51</v>
      </c>
      <c r="G70" s="59" t="s">
        <v>86</v>
      </c>
      <c r="H70" s="59" t="s">
        <v>50</v>
      </c>
      <c r="I70" s="59" t="s">
        <v>50</v>
      </c>
      <c r="J70" s="59" t="s">
        <v>87</v>
      </c>
      <c r="K70" s="59" t="s">
        <v>54</v>
      </c>
      <c r="L70" s="63">
        <v>217.29</v>
      </c>
      <c r="M70" s="59" t="s">
        <v>55</v>
      </c>
      <c r="N70" s="59" t="s">
        <v>56</v>
      </c>
      <c r="O70" s="59" t="s">
        <v>146</v>
      </c>
      <c r="P70" s="82">
        <v>42502</v>
      </c>
      <c r="Q70" s="59" t="s">
        <v>58</v>
      </c>
    </row>
    <row r="71" spans="1:17" x14ac:dyDescent="0.25">
      <c r="A71" s="59" t="s">
        <v>143</v>
      </c>
      <c r="B71" s="59" t="s">
        <v>47</v>
      </c>
      <c r="C71" s="59" t="s">
        <v>48</v>
      </c>
      <c r="D71" s="59" t="s">
        <v>49</v>
      </c>
      <c r="E71" s="59" t="s">
        <v>50</v>
      </c>
      <c r="F71" s="61" t="s">
        <v>51</v>
      </c>
      <c r="G71" s="59" t="s">
        <v>86</v>
      </c>
      <c r="H71" s="59" t="s">
        <v>50</v>
      </c>
      <c r="I71" s="59" t="s">
        <v>50</v>
      </c>
      <c r="J71" s="59" t="s">
        <v>53</v>
      </c>
      <c r="K71" s="59" t="s">
        <v>54</v>
      </c>
      <c r="L71" s="63">
        <v>217.29</v>
      </c>
      <c r="M71" s="59" t="s">
        <v>55</v>
      </c>
      <c r="N71" s="59" t="s">
        <v>56</v>
      </c>
      <c r="O71" s="59" t="s">
        <v>147</v>
      </c>
      <c r="P71" s="82">
        <v>42502</v>
      </c>
      <c r="Q71" s="59" t="s">
        <v>58</v>
      </c>
    </row>
    <row r="72" spans="1:17" x14ac:dyDescent="0.25">
      <c r="A72" s="59" t="s">
        <v>143</v>
      </c>
      <c r="B72" s="59" t="s">
        <v>47</v>
      </c>
      <c r="C72" s="59" t="s">
        <v>48</v>
      </c>
      <c r="D72" s="59" t="s">
        <v>49</v>
      </c>
      <c r="E72" s="59" t="s">
        <v>50</v>
      </c>
      <c r="F72" s="61" t="s">
        <v>51</v>
      </c>
      <c r="G72" s="59" t="s">
        <v>52</v>
      </c>
      <c r="H72" s="59" t="s">
        <v>50</v>
      </c>
      <c r="I72" s="59" t="s">
        <v>50</v>
      </c>
      <c r="J72" s="59" t="s">
        <v>53</v>
      </c>
      <c r="K72" s="59" t="s">
        <v>73</v>
      </c>
      <c r="L72" s="63">
        <v>221.96</v>
      </c>
      <c r="M72" s="59" t="s">
        <v>55</v>
      </c>
      <c r="N72" s="59" t="s">
        <v>56</v>
      </c>
      <c r="O72" s="59" t="s">
        <v>148</v>
      </c>
      <c r="P72" s="82">
        <v>42502</v>
      </c>
      <c r="Q72" s="59" t="s">
        <v>58</v>
      </c>
    </row>
    <row r="73" spans="1:17" x14ac:dyDescent="0.25">
      <c r="A73" s="59" t="s">
        <v>143</v>
      </c>
      <c r="B73" s="59" t="s">
        <v>47</v>
      </c>
      <c r="C73" s="59" t="s">
        <v>48</v>
      </c>
      <c r="D73" s="59" t="s">
        <v>49</v>
      </c>
      <c r="E73" s="59" t="s">
        <v>50</v>
      </c>
      <c r="F73" s="61" t="s">
        <v>51</v>
      </c>
      <c r="G73" s="59" t="s">
        <v>52</v>
      </c>
      <c r="H73" s="59" t="s">
        <v>50</v>
      </c>
      <c r="I73" s="59" t="s">
        <v>50</v>
      </c>
      <c r="J73" s="59" t="s">
        <v>53</v>
      </c>
      <c r="K73" s="59" t="s">
        <v>62</v>
      </c>
      <c r="L73" s="63">
        <v>243.96</v>
      </c>
      <c r="M73" s="59" t="s">
        <v>55</v>
      </c>
      <c r="N73" s="59" t="s">
        <v>56</v>
      </c>
      <c r="O73" s="59" t="s">
        <v>149</v>
      </c>
      <c r="P73" s="82">
        <v>42502</v>
      </c>
      <c r="Q73" s="59" t="s">
        <v>58</v>
      </c>
    </row>
    <row r="74" spans="1:17" x14ac:dyDescent="0.25">
      <c r="A74" s="59" t="s">
        <v>143</v>
      </c>
      <c r="B74" s="59" t="s">
        <v>47</v>
      </c>
      <c r="C74" s="59" t="s">
        <v>48</v>
      </c>
      <c r="D74" s="59" t="s">
        <v>49</v>
      </c>
      <c r="E74" s="59" t="s">
        <v>50</v>
      </c>
      <c r="F74" s="61" t="s">
        <v>51</v>
      </c>
      <c r="G74" s="59" t="s">
        <v>52</v>
      </c>
      <c r="H74" s="59" t="s">
        <v>50</v>
      </c>
      <c r="I74" s="59" t="s">
        <v>50</v>
      </c>
      <c r="J74" s="59" t="s">
        <v>53</v>
      </c>
      <c r="K74" s="59" t="s">
        <v>54</v>
      </c>
      <c r="L74" s="63">
        <v>243.96</v>
      </c>
      <c r="M74" s="59" t="s">
        <v>55</v>
      </c>
      <c r="N74" s="59" t="s">
        <v>56</v>
      </c>
      <c r="O74" s="59" t="s">
        <v>150</v>
      </c>
      <c r="P74" s="82">
        <v>42502</v>
      </c>
      <c r="Q74" s="59" t="s">
        <v>58</v>
      </c>
    </row>
    <row r="75" spans="1:17" x14ac:dyDescent="0.25">
      <c r="A75" s="59" t="s">
        <v>143</v>
      </c>
      <c r="B75" s="59" t="s">
        <v>47</v>
      </c>
      <c r="C75" s="59" t="s">
        <v>48</v>
      </c>
      <c r="D75" s="59" t="s">
        <v>49</v>
      </c>
      <c r="E75" s="59" t="s">
        <v>50</v>
      </c>
      <c r="F75" s="61" t="s">
        <v>51</v>
      </c>
      <c r="G75" s="59" t="s">
        <v>52</v>
      </c>
      <c r="H75" s="59" t="s">
        <v>50</v>
      </c>
      <c r="I75" s="59" t="s">
        <v>50</v>
      </c>
      <c r="J75" s="59" t="s">
        <v>53</v>
      </c>
      <c r="K75" s="59" t="s">
        <v>54</v>
      </c>
      <c r="L75" s="63">
        <v>243.96</v>
      </c>
      <c r="M75" s="59" t="s">
        <v>55</v>
      </c>
      <c r="N75" s="59" t="s">
        <v>56</v>
      </c>
      <c r="O75" s="59" t="s">
        <v>151</v>
      </c>
      <c r="P75" s="82">
        <v>42502</v>
      </c>
      <c r="Q75" s="59" t="s">
        <v>58</v>
      </c>
    </row>
    <row r="76" spans="1:17" x14ac:dyDescent="0.25">
      <c r="A76" s="59" t="s">
        <v>143</v>
      </c>
      <c r="B76" s="59" t="s">
        <v>47</v>
      </c>
      <c r="C76" s="59" t="s">
        <v>48</v>
      </c>
      <c r="D76" s="59" t="s">
        <v>49</v>
      </c>
      <c r="E76" s="59" t="s">
        <v>50</v>
      </c>
      <c r="F76" s="61" t="s">
        <v>51</v>
      </c>
      <c r="G76" s="59" t="s">
        <v>69</v>
      </c>
      <c r="H76" s="59" t="s">
        <v>50</v>
      </c>
      <c r="I76" s="59" t="s">
        <v>50</v>
      </c>
      <c r="J76" s="59" t="s">
        <v>70</v>
      </c>
      <c r="K76" s="59" t="s">
        <v>73</v>
      </c>
      <c r="L76" s="63">
        <v>250.20000000000002</v>
      </c>
      <c r="M76" s="59" t="s">
        <v>55</v>
      </c>
      <c r="N76" s="59" t="s">
        <v>56</v>
      </c>
      <c r="O76" s="59" t="s">
        <v>152</v>
      </c>
      <c r="P76" s="82">
        <v>42502</v>
      </c>
      <c r="Q76" s="59" t="s">
        <v>58</v>
      </c>
    </row>
    <row r="77" spans="1:17" x14ac:dyDescent="0.25">
      <c r="A77" s="59" t="s">
        <v>143</v>
      </c>
      <c r="B77" s="59" t="s">
        <v>47</v>
      </c>
      <c r="C77" s="59" t="s">
        <v>48</v>
      </c>
      <c r="D77" s="59" t="s">
        <v>49</v>
      </c>
      <c r="E77" s="59" t="s">
        <v>50</v>
      </c>
      <c r="F77" s="61" t="s">
        <v>51</v>
      </c>
      <c r="G77" s="59" t="s">
        <v>81</v>
      </c>
      <c r="H77" s="59" t="s">
        <v>50</v>
      </c>
      <c r="I77" s="59" t="s">
        <v>50</v>
      </c>
      <c r="J77" s="59" t="s">
        <v>153</v>
      </c>
      <c r="K77" s="59" t="s">
        <v>62</v>
      </c>
      <c r="L77" s="63">
        <v>270.95999999999998</v>
      </c>
      <c r="M77" s="59" t="s">
        <v>55</v>
      </c>
      <c r="N77" s="59" t="s">
        <v>56</v>
      </c>
      <c r="O77" s="59" t="s">
        <v>154</v>
      </c>
      <c r="P77" s="82">
        <v>42502</v>
      </c>
      <c r="Q77" s="59" t="s">
        <v>58</v>
      </c>
    </row>
    <row r="78" spans="1:17" x14ac:dyDescent="0.25">
      <c r="A78" s="59" t="s">
        <v>143</v>
      </c>
      <c r="B78" s="59" t="s">
        <v>47</v>
      </c>
      <c r="C78" s="59" t="s">
        <v>48</v>
      </c>
      <c r="D78" s="59" t="s">
        <v>49</v>
      </c>
      <c r="E78" s="59" t="s">
        <v>50</v>
      </c>
      <c r="F78" s="61" t="s">
        <v>51</v>
      </c>
      <c r="G78" s="59" t="s">
        <v>52</v>
      </c>
      <c r="H78" s="59" t="s">
        <v>50</v>
      </c>
      <c r="I78" s="59" t="s">
        <v>50</v>
      </c>
      <c r="J78" s="59" t="s">
        <v>53</v>
      </c>
      <c r="K78" s="59" t="s">
        <v>73</v>
      </c>
      <c r="L78" s="63">
        <v>324.95999999999998</v>
      </c>
      <c r="M78" s="59" t="s">
        <v>55</v>
      </c>
      <c r="N78" s="59" t="s">
        <v>56</v>
      </c>
      <c r="O78" s="59" t="s">
        <v>155</v>
      </c>
      <c r="P78" s="82">
        <v>42502</v>
      </c>
      <c r="Q78" s="59" t="s">
        <v>58</v>
      </c>
    </row>
    <row r="79" spans="1:17" x14ac:dyDescent="0.25">
      <c r="A79" s="59" t="s">
        <v>143</v>
      </c>
      <c r="B79" s="59" t="s">
        <v>47</v>
      </c>
      <c r="C79" s="59" t="s">
        <v>48</v>
      </c>
      <c r="D79" s="59" t="s">
        <v>49</v>
      </c>
      <c r="E79" s="59" t="s">
        <v>50</v>
      </c>
      <c r="F79" s="61" t="s">
        <v>51</v>
      </c>
      <c r="G79" s="59" t="s">
        <v>81</v>
      </c>
      <c r="H79" s="59" t="s">
        <v>50</v>
      </c>
      <c r="I79" s="59" t="s">
        <v>50</v>
      </c>
      <c r="J79" s="59" t="s">
        <v>153</v>
      </c>
      <c r="K79" s="59" t="s">
        <v>73</v>
      </c>
      <c r="L79" s="63">
        <v>351.2</v>
      </c>
      <c r="M79" s="59" t="s">
        <v>55</v>
      </c>
      <c r="N79" s="59" t="s">
        <v>56</v>
      </c>
      <c r="O79" s="59" t="s">
        <v>156</v>
      </c>
      <c r="P79" s="82">
        <v>42502</v>
      </c>
      <c r="Q79" s="59" t="s">
        <v>58</v>
      </c>
    </row>
    <row r="80" spans="1:17" x14ac:dyDescent="0.25">
      <c r="A80" s="59" t="s">
        <v>143</v>
      </c>
      <c r="B80" s="59" t="s">
        <v>47</v>
      </c>
      <c r="C80" s="59" t="s">
        <v>48</v>
      </c>
      <c r="D80" s="59" t="s">
        <v>49</v>
      </c>
      <c r="E80" s="59" t="s">
        <v>50</v>
      </c>
      <c r="F80" s="61" t="s">
        <v>51</v>
      </c>
      <c r="G80" s="59" t="s">
        <v>81</v>
      </c>
      <c r="H80" s="59" t="s">
        <v>50</v>
      </c>
      <c r="I80" s="59" t="s">
        <v>50</v>
      </c>
      <c r="J80" s="59" t="s">
        <v>153</v>
      </c>
      <c r="K80" s="59" t="s">
        <v>62</v>
      </c>
      <c r="L80" s="63">
        <v>369.40000000000003</v>
      </c>
      <c r="M80" s="59" t="s">
        <v>55</v>
      </c>
      <c r="N80" s="59" t="s">
        <v>56</v>
      </c>
      <c r="O80" s="59" t="s">
        <v>157</v>
      </c>
      <c r="P80" s="82">
        <v>42502</v>
      </c>
      <c r="Q80" s="59" t="s">
        <v>58</v>
      </c>
    </row>
    <row r="81" spans="1:17" x14ac:dyDescent="0.25">
      <c r="A81" s="59" t="s">
        <v>143</v>
      </c>
      <c r="B81" s="59" t="s">
        <v>47</v>
      </c>
      <c r="C81" s="59" t="s">
        <v>48</v>
      </c>
      <c r="D81" s="59" t="s">
        <v>49</v>
      </c>
      <c r="E81" s="59" t="s">
        <v>50</v>
      </c>
      <c r="F81" s="61" t="s">
        <v>51</v>
      </c>
      <c r="G81" s="59" t="s">
        <v>81</v>
      </c>
      <c r="H81" s="59" t="s">
        <v>50</v>
      </c>
      <c r="I81" s="59" t="s">
        <v>50</v>
      </c>
      <c r="J81" s="59" t="s">
        <v>153</v>
      </c>
      <c r="K81" s="59" t="s">
        <v>62</v>
      </c>
      <c r="L81" s="63">
        <v>369.40000000000003</v>
      </c>
      <c r="M81" s="59" t="s">
        <v>55</v>
      </c>
      <c r="N81" s="59" t="s">
        <v>56</v>
      </c>
      <c r="O81" s="59" t="s">
        <v>158</v>
      </c>
      <c r="P81" s="82">
        <v>42502</v>
      </c>
      <c r="Q81" s="59" t="s">
        <v>58</v>
      </c>
    </row>
    <row r="82" spans="1:17" x14ac:dyDescent="0.25">
      <c r="A82" s="59" t="s">
        <v>143</v>
      </c>
      <c r="B82" s="59" t="s">
        <v>47</v>
      </c>
      <c r="C82" s="59" t="s">
        <v>48</v>
      </c>
      <c r="D82" s="59" t="s">
        <v>49</v>
      </c>
      <c r="E82" s="59" t="s">
        <v>50</v>
      </c>
      <c r="F82" s="61" t="s">
        <v>51</v>
      </c>
      <c r="G82" s="59" t="s">
        <v>52</v>
      </c>
      <c r="H82" s="59" t="s">
        <v>50</v>
      </c>
      <c r="I82" s="59" t="s">
        <v>50</v>
      </c>
      <c r="J82" s="59" t="s">
        <v>53</v>
      </c>
      <c r="K82" s="59" t="s">
        <v>54</v>
      </c>
      <c r="L82" s="63">
        <v>401.99</v>
      </c>
      <c r="M82" s="59" t="s">
        <v>55</v>
      </c>
      <c r="N82" s="59" t="s">
        <v>56</v>
      </c>
      <c r="O82" s="59" t="s">
        <v>159</v>
      </c>
      <c r="P82" s="82">
        <v>42502</v>
      </c>
      <c r="Q82" s="59" t="s">
        <v>58</v>
      </c>
    </row>
    <row r="83" spans="1:17" x14ac:dyDescent="0.25">
      <c r="A83" s="59" t="s">
        <v>143</v>
      </c>
      <c r="B83" s="59" t="s">
        <v>47</v>
      </c>
      <c r="C83" s="59" t="s">
        <v>48</v>
      </c>
      <c r="D83" s="59" t="s">
        <v>49</v>
      </c>
      <c r="E83" s="59" t="s">
        <v>50</v>
      </c>
      <c r="F83" s="61" t="s">
        <v>51</v>
      </c>
      <c r="G83" s="59" t="s">
        <v>69</v>
      </c>
      <c r="H83" s="59" t="s">
        <v>50</v>
      </c>
      <c r="I83" s="59" t="s">
        <v>50</v>
      </c>
      <c r="J83" s="59" t="s">
        <v>70</v>
      </c>
      <c r="K83" s="59" t="s">
        <v>73</v>
      </c>
      <c r="L83" s="63">
        <v>445.8</v>
      </c>
      <c r="M83" s="59" t="s">
        <v>55</v>
      </c>
      <c r="N83" s="59" t="s">
        <v>56</v>
      </c>
      <c r="O83" s="59" t="s">
        <v>160</v>
      </c>
      <c r="P83" s="82">
        <v>42502</v>
      </c>
      <c r="Q83" s="59" t="s">
        <v>58</v>
      </c>
    </row>
    <row r="84" spans="1:17" x14ac:dyDescent="0.25">
      <c r="A84" s="59" t="s">
        <v>120</v>
      </c>
      <c r="B84" s="59" t="s">
        <v>47</v>
      </c>
      <c r="C84" s="59" t="s">
        <v>48</v>
      </c>
      <c r="D84" s="59" t="s">
        <v>49</v>
      </c>
      <c r="E84" s="59" t="s">
        <v>50</v>
      </c>
      <c r="F84" s="61" t="s">
        <v>51</v>
      </c>
      <c r="G84" s="59" t="s">
        <v>60</v>
      </c>
      <c r="H84" s="59" t="s">
        <v>50</v>
      </c>
      <c r="I84" s="59" t="s">
        <v>49</v>
      </c>
      <c r="J84" s="59" t="s">
        <v>61</v>
      </c>
      <c r="K84" s="59" t="s">
        <v>62</v>
      </c>
      <c r="L84" s="63">
        <v>14.780000000000001</v>
      </c>
      <c r="M84" s="59" t="s">
        <v>55</v>
      </c>
      <c r="N84" s="59" t="s">
        <v>56</v>
      </c>
      <c r="O84" s="59" t="s">
        <v>161</v>
      </c>
      <c r="P84" s="82">
        <v>42535</v>
      </c>
      <c r="Q84" s="59" t="s">
        <v>58</v>
      </c>
    </row>
    <row r="85" spans="1:17" x14ac:dyDescent="0.25">
      <c r="A85" s="59" t="s">
        <v>120</v>
      </c>
      <c r="B85" s="59" t="s">
        <v>47</v>
      </c>
      <c r="C85" s="59" t="s">
        <v>48</v>
      </c>
      <c r="D85" s="59" t="s">
        <v>49</v>
      </c>
      <c r="E85" s="59" t="s">
        <v>50</v>
      </c>
      <c r="F85" s="61" t="s">
        <v>51</v>
      </c>
      <c r="G85" s="59" t="s">
        <v>69</v>
      </c>
      <c r="H85" s="59" t="s">
        <v>50</v>
      </c>
      <c r="I85" s="59" t="s">
        <v>50</v>
      </c>
      <c r="J85" s="59" t="s">
        <v>70</v>
      </c>
      <c r="K85" s="59" t="s">
        <v>54</v>
      </c>
      <c r="L85" s="63">
        <v>20</v>
      </c>
      <c r="M85" s="59" t="s">
        <v>55</v>
      </c>
      <c r="N85" s="59" t="s">
        <v>56</v>
      </c>
      <c r="O85" s="59" t="s">
        <v>162</v>
      </c>
      <c r="P85" s="82">
        <v>42535</v>
      </c>
      <c r="Q85" s="59" t="s">
        <v>58</v>
      </c>
    </row>
    <row r="86" spans="1:17" x14ac:dyDescent="0.25">
      <c r="A86" s="59" t="s">
        <v>120</v>
      </c>
      <c r="B86" s="59" t="s">
        <v>47</v>
      </c>
      <c r="C86" s="59" t="s">
        <v>48</v>
      </c>
      <c r="D86" s="59" t="s">
        <v>49</v>
      </c>
      <c r="E86" s="59" t="s">
        <v>50</v>
      </c>
      <c r="F86" s="61" t="s">
        <v>51</v>
      </c>
      <c r="G86" s="59" t="s">
        <v>52</v>
      </c>
      <c r="H86" s="59" t="s">
        <v>50</v>
      </c>
      <c r="I86" s="59" t="s">
        <v>50</v>
      </c>
      <c r="J86" s="59" t="s">
        <v>53</v>
      </c>
      <c r="K86" s="59" t="s">
        <v>54</v>
      </c>
      <c r="L86" s="63">
        <v>41.79</v>
      </c>
      <c r="M86" s="59" t="s">
        <v>55</v>
      </c>
      <c r="N86" s="59" t="s">
        <v>56</v>
      </c>
      <c r="O86" s="59" t="s">
        <v>163</v>
      </c>
      <c r="P86" s="82">
        <v>42535</v>
      </c>
      <c r="Q86" s="59" t="s">
        <v>58</v>
      </c>
    </row>
    <row r="87" spans="1:17" x14ac:dyDescent="0.25">
      <c r="A87" s="59" t="s">
        <v>120</v>
      </c>
      <c r="B87" s="59" t="s">
        <v>47</v>
      </c>
      <c r="C87" s="59" t="s">
        <v>48</v>
      </c>
      <c r="D87" s="59" t="s">
        <v>49</v>
      </c>
      <c r="E87" s="59" t="s">
        <v>50</v>
      </c>
      <c r="F87" s="61" t="s">
        <v>51</v>
      </c>
      <c r="G87" s="59" t="s">
        <v>52</v>
      </c>
      <c r="H87" s="59" t="s">
        <v>50</v>
      </c>
      <c r="I87" s="59" t="s">
        <v>50</v>
      </c>
      <c r="J87" s="59" t="s">
        <v>53</v>
      </c>
      <c r="K87" s="59" t="s">
        <v>54</v>
      </c>
      <c r="L87" s="63">
        <v>41.79</v>
      </c>
      <c r="M87" s="59" t="s">
        <v>55</v>
      </c>
      <c r="N87" s="59" t="s">
        <v>56</v>
      </c>
      <c r="O87" s="59" t="s">
        <v>164</v>
      </c>
      <c r="P87" s="82">
        <v>42535</v>
      </c>
      <c r="Q87" s="59" t="s">
        <v>58</v>
      </c>
    </row>
    <row r="88" spans="1:17" x14ac:dyDescent="0.25">
      <c r="A88" s="59" t="s">
        <v>120</v>
      </c>
      <c r="B88" s="59" t="s">
        <v>47</v>
      </c>
      <c r="C88" s="59" t="s">
        <v>48</v>
      </c>
      <c r="D88" s="59" t="s">
        <v>49</v>
      </c>
      <c r="E88" s="59" t="s">
        <v>50</v>
      </c>
      <c r="F88" s="61" t="s">
        <v>51</v>
      </c>
      <c r="G88" s="59" t="s">
        <v>52</v>
      </c>
      <c r="H88" s="59" t="s">
        <v>50</v>
      </c>
      <c r="I88" s="59" t="s">
        <v>50</v>
      </c>
      <c r="J88" s="59" t="s">
        <v>53</v>
      </c>
      <c r="K88" s="59" t="s">
        <v>62</v>
      </c>
      <c r="L88" s="63">
        <v>41.79</v>
      </c>
      <c r="M88" s="59" t="s">
        <v>55</v>
      </c>
      <c r="N88" s="59" t="s">
        <v>56</v>
      </c>
      <c r="O88" s="59" t="s">
        <v>165</v>
      </c>
      <c r="P88" s="82">
        <v>42535</v>
      </c>
      <c r="Q88" s="59" t="s">
        <v>58</v>
      </c>
    </row>
    <row r="89" spans="1:17" x14ac:dyDescent="0.25">
      <c r="A89" s="59" t="s">
        <v>120</v>
      </c>
      <c r="B89" s="59" t="s">
        <v>47</v>
      </c>
      <c r="C89" s="59" t="s">
        <v>48</v>
      </c>
      <c r="D89" s="59" t="s">
        <v>49</v>
      </c>
      <c r="E89" s="59" t="s">
        <v>50</v>
      </c>
      <c r="F89" s="61" t="s">
        <v>51</v>
      </c>
      <c r="G89" s="59" t="s">
        <v>69</v>
      </c>
      <c r="H89" s="59" t="s">
        <v>50</v>
      </c>
      <c r="I89" s="59" t="s">
        <v>50</v>
      </c>
      <c r="J89" s="59" t="s">
        <v>70</v>
      </c>
      <c r="K89" s="59" t="s">
        <v>54</v>
      </c>
      <c r="L89" s="63">
        <v>53.99</v>
      </c>
      <c r="M89" s="59" t="s">
        <v>55</v>
      </c>
      <c r="N89" s="59" t="s">
        <v>56</v>
      </c>
      <c r="O89" s="59" t="s">
        <v>166</v>
      </c>
      <c r="P89" s="82">
        <v>42535</v>
      </c>
      <c r="Q89" s="59" t="s">
        <v>58</v>
      </c>
    </row>
    <row r="90" spans="1:17" x14ac:dyDescent="0.25">
      <c r="A90" s="59" t="s">
        <v>167</v>
      </c>
      <c r="B90" s="59" t="s">
        <v>47</v>
      </c>
      <c r="C90" s="59" t="s">
        <v>48</v>
      </c>
      <c r="D90" s="59" t="s">
        <v>49</v>
      </c>
      <c r="E90" s="59" t="s">
        <v>50</v>
      </c>
      <c r="F90" s="61" t="s">
        <v>51</v>
      </c>
      <c r="G90" s="59" t="s">
        <v>81</v>
      </c>
      <c r="H90" s="59" t="s">
        <v>50</v>
      </c>
      <c r="I90" s="59" t="s">
        <v>50</v>
      </c>
      <c r="J90" s="59" t="s">
        <v>82</v>
      </c>
      <c r="K90" s="59" t="s">
        <v>54</v>
      </c>
      <c r="L90" s="63">
        <v>-209.70000000000002</v>
      </c>
      <c r="M90" s="59" t="s">
        <v>55</v>
      </c>
      <c r="N90" s="59" t="s">
        <v>56</v>
      </c>
      <c r="O90" s="59" t="s">
        <v>168</v>
      </c>
      <c r="P90" s="82">
        <v>42289</v>
      </c>
      <c r="Q90" s="59" t="s">
        <v>58</v>
      </c>
    </row>
    <row r="91" spans="1:17" x14ac:dyDescent="0.25">
      <c r="A91" s="59" t="s">
        <v>167</v>
      </c>
      <c r="B91" s="59" t="s">
        <v>47</v>
      </c>
      <c r="C91" s="59" t="s">
        <v>48</v>
      </c>
      <c r="D91" s="59" t="s">
        <v>49</v>
      </c>
      <c r="E91" s="59" t="s">
        <v>50</v>
      </c>
      <c r="F91" s="61" t="s">
        <v>51</v>
      </c>
      <c r="G91" s="59" t="s">
        <v>86</v>
      </c>
      <c r="H91" s="59" t="s">
        <v>50</v>
      </c>
      <c r="I91" s="59" t="s">
        <v>50</v>
      </c>
      <c r="J91" s="59" t="s">
        <v>87</v>
      </c>
      <c r="K91" s="59" t="s">
        <v>54</v>
      </c>
      <c r="L91" s="63">
        <v>5.38</v>
      </c>
      <c r="M91" s="59" t="s">
        <v>55</v>
      </c>
      <c r="N91" s="59" t="s">
        <v>56</v>
      </c>
      <c r="O91" s="59" t="s">
        <v>169</v>
      </c>
      <c r="P91" s="82">
        <v>42289</v>
      </c>
      <c r="Q91" s="59" t="s">
        <v>58</v>
      </c>
    </row>
    <row r="92" spans="1:17" x14ac:dyDescent="0.25">
      <c r="A92" s="59" t="s">
        <v>167</v>
      </c>
      <c r="B92" s="59" t="s">
        <v>47</v>
      </c>
      <c r="C92" s="59" t="s">
        <v>48</v>
      </c>
      <c r="D92" s="59" t="s">
        <v>49</v>
      </c>
      <c r="E92" s="59" t="s">
        <v>50</v>
      </c>
      <c r="F92" s="61" t="s">
        <v>51</v>
      </c>
      <c r="G92" s="59" t="s">
        <v>86</v>
      </c>
      <c r="H92" s="59" t="s">
        <v>50</v>
      </c>
      <c r="I92" s="59" t="s">
        <v>50</v>
      </c>
      <c r="J92" s="59" t="s">
        <v>53</v>
      </c>
      <c r="K92" s="59" t="s">
        <v>54</v>
      </c>
      <c r="L92" s="63">
        <v>5.39</v>
      </c>
      <c r="M92" s="59" t="s">
        <v>55</v>
      </c>
      <c r="N92" s="59" t="s">
        <v>56</v>
      </c>
      <c r="O92" s="59" t="s">
        <v>169</v>
      </c>
      <c r="P92" s="82">
        <v>42289</v>
      </c>
      <c r="Q92" s="59" t="s">
        <v>58</v>
      </c>
    </row>
    <row r="93" spans="1:17" x14ac:dyDescent="0.25">
      <c r="A93" s="59" t="s">
        <v>167</v>
      </c>
      <c r="B93" s="59" t="s">
        <v>47</v>
      </c>
      <c r="C93" s="59" t="s">
        <v>48</v>
      </c>
      <c r="D93" s="59" t="s">
        <v>49</v>
      </c>
      <c r="E93" s="59" t="s">
        <v>50</v>
      </c>
      <c r="F93" s="61" t="s">
        <v>51</v>
      </c>
      <c r="G93" s="59" t="s">
        <v>86</v>
      </c>
      <c r="H93" s="59" t="s">
        <v>50</v>
      </c>
      <c r="I93" s="59" t="s">
        <v>50</v>
      </c>
      <c r="J93" s="59" t="s">
        <v>87</v>
      </c>
      <c r="K93" s="59" t="s">
        <v>54</v>
      </c>
      <c r="L93" s="63">
        <v>8.18</v>
      </c>
      <c r="M93" s="59" t="s">
        <v>55</v>
      </c>
      <c r="N93" s="59" t="s">
        <v>56</v>
      </c>
      <c r="O93" s="59" t="s">
        <v>170</v>
      </c>
      <c r="P93" s="82">
        <v>42289</v>
      </c>
      <c r="Q93" s="59" t="s">
        <v>58</v>
      </c>
    </row>
    <row r="94" spans="1:17" x14ac:dyDescent="0.25">
      <c r="A94" s="59" t="s">
        <v>167</v>
      </c>
      <c r="B94" s="59" t="s">
        <v>47</v>
      </c>
      <c r="C94" s="59" t="s">
        <v>48</v>
      </c>
      <c r="D94" s="59" t="s">
        <v>49</v>
      </c>
      <c r="E94" s="59" t="s">
        <v>50</v>
      </c>
      <c r="F94" s="61" t="s">
        <v>51</v>
      </c>
      <c r="G94" s="59" t="s">
        <v>86</v>
      </c>
      <c r="H94" s="59" t="s">
        <v>50</v>
      </c>
      <c r="I94" s="59" t="s">
        <v>50</v>
      </c>
      <c r="J94" s="59" t="s">
        <v>53</v>
      </c>
      <c r="K94" s="59" t="s">
        <v>54</v>
      </c>
      <c r="L94" s="63">
        <v>8.18</v>
      </c>
      <c r="M94" s="59" t="s">
        <v>55</v>
      </c>
      <c r="N94" s="59" t="s">
        <v>56</v>
      </c>
      <c r="O94" s="59" t="s">
        <v>171</v>
      </c>
      <c r="P94" s="82">
        <v>42289</v>
      </c>
      <c r="Q94" s="59" t="s">
        <v>58</v>
      </c>
    </row>
    <row r="95" spans="1:17" x14ac:dyDescent="0.25">
      <c r="A95" s="59" t="s">
        <v>167</v>
      </c>
      <c r="B95" s="59" t="s">
        <v>47</v>
      </c>
      <c r="C95" s="59" t="s">
        <v>48</v>
      </c>
      <c r="D95" s="59" t="s">
        <v>49</v>
      </c>
      <c r="E95" s="59" t="s">
        <v>50</v>
      </c>
      <c r="F95" s="61" t="s">
        <v>51</v>
      </c>
      <c r="G95" s="59" t="s">
        <v>86</v>
      </c>
      <c r="H95" s="59" t="s">
        <v>50</v>
      </c>
      <c r="I95" s="59" t="s">
        <v>50</v>
      </c>
      <c r="J95" s="59" t="s">
        <v>53</v>
      </c>
      <c r="K95" s="59" t="s">
        <v>54</v>
      </c>
      <c r="L95" s="63">
        <v>8.19</v>
      </c>
      <c r="M95" s="59" t="s">
        <v>55</v>
      </c>
      <c r="N95" s="59" t="s">
        <v>56</v>
      </c>
      <c r="O95" s="59" t="s">
        <v>170</v>
      </c>
      <c r="P95" s="82">
        <v>42289</v>
      </c>
      <c r="Q95" s="59" t="s">
        <v>58</v>
      </c>
    </row>
    <row r="96" spans="1:17" x14ac:dyDescent="0.25">
      <c r="A96" s="59" t="s">
        <v>167</v>
      </c>
      <c r="B96" s="59" t="s">
        <v>47</v>
      </c>
      <c r="C96" s="59" t="s">
        <v>48</v>
      </c>
      <c r="D96" s="59" t="s">
        <v>49</v>
      </c>
      <c r="E96" s="59" t="s">
        <v>50</v>
      </c>
      <c r="F96" s="61" t="s">
        <v>51</v>
      </c>
      <c r="G96" s="59" t="s">
        <v>86</v>
      </c>
      <c r="H96" s="59" t="s">
        <v>50</v>
      </c>
      <c r="I96" s="59" t="s">
        <v>50</v>
      </c>
      <c r="J96" s="59" t="s">
        <v>87</v>
      </c>
      <c r="K96" s="59" t="s">
        <v>54</v>
      </c>
      <c r="L96" s="63">
        <v>8.19</v>
      </c>
      <c r="M96" s="59" t="s">
        <v>55</v>
      </c>
      <c r="N96" s="59" t="s">
        <v>56</v>
      </c>
      <c r="O96" s="59" t="s">
        <v>171</v>
      </c>
      <c r="P96" s="82">
        <v>42289</v>
      </c>
      <c r="Q96" s="59" t="s">
        <v>58</v>
      </c>
    </row>
    <row r="97" spans="1:17" x14ac:dyDescent="0.25">
      <c r="A97" s="59" t="s">
        <v>167</v>
      </c>
      <c r="B97" s="59" t="s">
        <v>47</v>
      </c>
      <c r="C97" s="59" t="s">
        <v>48</v>
      </c>
      <c r="D97" s="59" t="s">
        <v>49</v>
      </c>
      <c r="E97" s="59" t="s">
        <v>50</v>
      </c>
      <c r="F97" s="61" t="s">
        <v>51</v>
      </c>
      <c r="G97" s="59" t="s">
        <v>52</v>
      </c>
      <c r="H97" s="59" t="s">
        <v>50</v>
      </c>
      <c r="I97" s="59" t="s">
        <v>50</v>
      </c>
      <c r="J97" s="59" t="s">
        <v>53</v>
      </c>
      <c r="K97" s="59" t="s">
        <v>54</v>
      </c>
      <c r="L97" s="63">
        <v>10.77</v>
      </c>
      <c r="M97" s="59" t="s">
        <v>55</v>
      </c>
      <c r="N97" s="59" t="s">
        <v>56</v>
      </c>
      <c r="O97" s="59" t="s">
        <v>169</v>
      </c>
      <c r="P97" s="82">
        <v>42289</v>
      </c>
      <c r="Q97" s="59" t="s">
        <v>58</v>
      </c>
    </row>
    <row r="98" spans="1:17" x14ac:dyDescent="0.25">
      <c r="A98" s="59" t="s">
        <v>167</v>
      </c>
      <c r="B98" s="59" t="s">
        <v>47</v>
      </c>
      <c r="C98" s="59" t="s">
        <v>48</v>
      </c>
      <c r="D98" s="59" t="s">
        <v>49</v>
      </c>
      <c r="E98" s="59" t="s">
        <v>50</v>
      </c>
      <c r="F98" s="61" t="s">
        <v>51</v>
      </c>
      <c r="G98" s="59" t="s">
        <v>52</v>
      </c>
      <c r="H98" s="59" t="s">
        <v>50</v>
      </c>
      <c r="I98" s="59" t="s">
        <v>50</v>
      </c>
      <c r="J98" s="59" t="s">
        <v>53</v>
      </c>
      <c r="K98" s="59" t="s">
        <v>54</v>
      </c>
      <c r="L98" s="63">
        <v>16.37</v>
      </c>
      <c r="M98" s="59" t="s">
        <v>55</v>
      </c>
      <c r="N98" s="59" t="s">
        <v>56</v>
      </c>
      <c r="O98" s="59" t="s">
        <v>170</v>
      </c>
      <c r="P98" s="82">
        <v>42289</v>
      </c>
      <c r="Q98" s="59" t="s">
        <v>58</v>
      </c>
    </row>
    <row r="99" spans="1:17" x14ac:dyDescent="0.25">
      <c r="A99" s="59" t="s">
        <v>167</v>
      </c>
      <c r="B99" s="59" t="s">
        <v>47</v>
      </c>
      <c r="C99" s="59" t="s">
        <v>48</v>
      </c>
      <c r="D99" s="59" t="s">
        <v>49</v>
      </c>
      <c r="E99" s="59" t="s">
        <v>50</v>
      </c>
      <c r="F99" s="61" t="s">
        <v>51</v>
      </c>
      <c r="G99" s="59" t="s">
        <v>52</v>
      </c>
      <c r="H99" s="59" t="s">
        <v>50</v>
      </c>
      <c r="I99" s="59" t="s">
        <v>50</v>
      </c>
      <c r="J99" s="59" t="s">
        <v>53</v>
      </c>
      <c r="K99" s="59" t="s">
        <v>54</v>
      </c>
      <c r="L99" s="63">
        <v>16.37</v>
      </c>
      <c r="M99" s="59" t="s">
        <v>55</v>
      </c>
      <c r="N99" s="59" t="s">
        <v>56</v>
      </c>
      <c r="O99" s="59" t="s">
        <v>171</v>
      </c>
      <c r="P99" s="82">
        <v>42289</v>
      </c>
      <c r="Q99" s="59" t="s">
        <v>58</v>
      </c>
    </row>
    <row r="100" spans="1:17" x14ac:dyDescent="0.25">
      <c r="A100" s="59" t="s">
        <v>167</v>
      </c>
      <c r="B100" s="59" t="s">
        <v>47</v>
      </c>
      <c r="C100" s="59" t="s">
        <v>48</v>
      </c>
      <c r="D100" s="59" t="s">
        <v>49</v>
      </c>
      <c r="E100" s="59" t="s">
        <v>50</v>
      </c>
      <c r="F100" s="61" t="s">
        <v>51</v>
      </c>
      <c r="G100" s="59" t="s">
        <v>60</v>
      </c>
      <c r="H100" s="59" t="s">
        <v>50</v>
      </c>
      <c r="I100" s="59" t="s">
        <v>49</v>
      </c>
      <c r="J100" s="59" t="s">
        <v>172</v>
      </c>
      <c r="K100" s="59" t="s">
        <v>73</v>
      </c>
      <c r="L100" s="63">
        <v>31.5</v>
      </c>
      <c r="M100" s="59" t="s">
        <v>55</v>
      </c>
      <c r="N100" s="59" t="s">
        <v>56</v>
      </c>
      <c r="O100" s="59" t="s">
        <v>173</v>
      </c>
      <c r="P100" s="82">
        <v>42289</v>
      </c>
      <c r="Q100" s="59" t="s">
        <v>58</v>
      </c>
    </row>
    <row r="101" spans="1:17" x14ac:dyDescent="0.25">
      <c r="A101" s="59" t="s">
        <v>167</v>
      </c>
      <c r="B101" s="59" t="s">
        <v>47</v>
      </c>
      <c r="C101" s="59" t="s">
        <v>48</v>
      </c>
      <c r="D101" s="59" t="s">
        <v>49</v>
      </c>
      <c r="E101" s="59" t="s">
        <v>50</v>
      </c>
      <c r="F101" s="61" t="s">
        <v>51</v>
      </c>
      <c r="G101" s="59" t="s">
        <v>81</v>
      </c>
      <c r="H101" s="59" t="s">
        <v>50</v>
      </c>
      <c r="I101" s="59" t="s">
        <v>50</v>
      </c>
      <c r="J101" s="59" t="s">
        <v>82</v>
      </c>
      <c r="K101" s="59" t="s">
        <v>54</v>
      </c>
      <c r="L101" s="63">
        <v>55.69</v>
      </c>
      <c r="M101" s="59" t="s">
        <v>55</v>
      </c>
      <c r="N101" s="59" t="s">
        <v>56</v>
      </c>
      <c r="O101" s="59" t="s">
        <v>174</v>
      </c>
      <c r="P101" s="82">
        <v>42289</v>
      </c>
      <c r="Q101" s="59" t="s">
        <v>58</v>
      </c>
    </row>
    <row r="102" spans="1:17" x14ac:dyDescent="0.25">
      <c r="A102" s="59" t="s">
        <v>167</v>
      </c>
      <c r="B102" s="59" t="s">
        <v>47</v>
      </c>
      <c r="C102" s="59" t="s">
        <v>48</v>
      </c>
      <c r="D102" s="59" t="s">
        <v>49</v>
      </c>
      <c r="E102" s="59" t="s">
        <v>50</v>
      </c>
      <c r="F102" s="61" t="s">
        <v>51</v>
      </c>
      <c r="G102" s="59" t="s">
        <v>86</v>
      </c>
      <c r="H102" s="59" t="s">
        <v>50</v>
      </c>
      <c r="I102" s="59" t="s">
        <v>50</v>
      </c>
      <c r="J102" s="59" t="s">
        <v>53</v>
      </c>
      <c r="K102" s="59" t="s">
        <v>54</v>
      </c>
      <c r="L102" s="63">
        <v>88.48</v>
      </c>
      <c r="M102" s="59" t="s">
        <v>55</v>
      </c>
      <c r="N102" s="59" t="s">
        <v>56</v>
      </c>
      <c r="O102" s="59" t="s">
        <v>175</v>
      </c>
      <c r="P102" s="82">
        <v>42289</v>
      </c>
      <c r="Q102" s="59" t="s">
        <v>58</v>
      </c>
    </row>
    <row r="103" spans="1:17" x14ac:dyDescent="0.25">
      <c r="A103" s="59" t="s">
        <v>167</v>
      </c>
      <c r="B103" s="59" t="s">
        <v>47</v>
      </c>
      <c r="C103" s="59" t="s">
        <v>48</v>
      </c>
      <c r="D103" s="59" t="s">
        <v>49</v>
      </c>
      <c r="E103" s="59" t="s">
        <v>50</v>
      </c>
      <c r="F103" s="61" t="s">
        <v>51</v>
      </c>
      <c r="G103" s="59" t="s">
        <v>86</v>
      </c>
      <c r="H103" s="59" t="s">
        <v>50</v>
      </c>
      <c r="I103" s="59" t="s">
        <v>50</v>
      </c>
      <c r="J103" s="59" t="s">
        <v>87</v>
      </c>
      <c r="K103" s="59" t="s">
        <v>54</v>
      </c>
      <c r="L103" s="63">
        <v>88.48</v>
      </c>
      <c r="M103" s="59" t="s">
        <v>55</v>
      </c>
      <c r="N103" s="59" t="s">
        <v>56</v>
      </c>
      <c r="O103" s="59" t="s">
        <v>175</v>
      </c>
      <c r="P103" s="82">
        <v>42289</v>
      </c>
      <c r="Q103" s="59" t="s">
        <v>58</v>
      </c>
    </row>
    <row r="104" spans="1:17" x14ac:dyDescent="0.25">
      <c r="A104" s="59" t="s">
        <v>167</v>
      </c>
      <c r="B104" s="59" t="s">
        <v>47</v>
      </c>
      <c r="C104" s="59" t="s">
        <v>48</v>
      </c>
      <c r="D104" s="59" t="s">
        <v>49</v>
      </c>
      <c r="E104" s="59" t="s">
        <v>50</v>
      </c>
      <c r="F104" s="61" t="s">
        <v>51</v>
      </c>
      <c r="G104" s="59" t="s">
        <v>52</v>
      </c>
      <c r="H104" s="59" t="s">
        <v>50</v>
      </c>
      <c r="I104" s="59" t="s">
        <v>50</v>
      </c>
      <c r="J104" s="59" t="s">
        <v>53</v>
      </c>
      <c r="K104" s="59" t="s">
        <v>54</v>
      </c>
      <c r="L104" s="63">
        <v>109.69</v>
      </c>
      <c r="M104" s="59" t="s">
        <v>55</v>
      </c>
      <c r="N104" s="59" t="s">
        <v>56</v>
      </c>
      <c r="O104" s="59" t="s">
        <v>176</v>
      </c>
      <c r="P104" s="82">
        <v>42289</v>
      </c>
      <c r="Q104" s="59" t="s">
        <v>58</v>
      </c>
    </row>
    <row r="105" spans="1:17" x14ac:dyDescent="0.25">
      <c r="A105" s="59" t="s">
        <v>167</v>
      </c>
      <c r="B105" s="59" t="s">
        <v>47</v>
      </c>
      <c r="C105" s="59" t="s">
        <v>48</v>
      </c>
      <c r="D105" s="59" t="s">
        <v>49</v>
      </c>
      <c r="E105" s="59" t="s">
        <v>50</v>
      </c>
      <c r="F105" s="61" t="s">
        <v>51</v>
      </c>
      <c r="G105" s="59" t="s">
        <v>52</v>
      </c>
      <c r="H105" s="59" t="s">
        <v>50</v>
      </c>
      <c r="I105" s="59" t="s">
        <v>50</v>
      </c>
      <c r="J105" s="59" t="s">
        <v>53</v>
      </c>
      <c r="K105" s="59" t="s">
        <v>54</v>
      </c>
      <c r="L105" s="63">
        <v>176.96</v>
      </c>
      <c r="M105" s="59" t="s">
        <v>55</v>
      </c>
      <c r="N105" s="59" t="s">
        <v>56</v>
      </c>
      <c r="O105" s="59" t="s">
        <v>175</v>
      </c>
      <c r="P105" s="82">
        <v>42289</v>
      </c>
      <c r="Q105" s="59" t="s">
        <v>58</v>
      </c>
    </row>
    <row r="106" spans="1:17" x14ac:dyDescent="0.25">
      <c r="A106" s="59" t="s">
        <v>167</v>
      </c>
      <c r="B106" s="59" t="s">
        <v>47</v>
      </c>
      <c r="C106" s="59" t="s">
        <v>48</v>
      </c>
      <c r="D106" s="59" t="s">
        <v>49</v>
      </c>
      <c r="E106" s="59" t="s">
        <v>50</v>
      </c>
      <c r="F106" s="61" t="s">
        <v>51</v>
      </c>
      <c r="G106" s="59" t="s">
        <v>65</v>
      </c>
      <c r="H106" s="59" t="s">
        <v>50</v>
      </c>
      <c r="I106" s="59" t="s">
        <v>50</v>
      </c>
      <c r="J106" s="59" t="s">
        <v>177</v>
      </c>
      <c r="K106" s="59" t="s">
        <v>73</v>
      </c>
      <c r="L106" s="63">
        <v>302</v>
      </c>
      <c r="M106" s="59" t="s">
        <v>55</v>
      </c>
      <c r="N106" s="59" t="s">
        <v>56</v>
      </c>
      <c r="O106" s="59" t="s">
        <v>178</v>
      </c>
      <c r="P106" s="82">
        <v>42289</v>
      </c>
      <c r="Q106" s="59" t="s">
        <v>58</v>
      </c>
    </row>
    <row r="107" spans="1:17" x14ac:dyDescent="0.25">
      <c r="A107" s="59" t="s">
        <v>167</v>
      </c>
      <c r="B107" s="59" t="s">
        <v>47</v>
      </c>
      <c r="C107" s="59" t="s">
        <v>48</v>
      </c>
      <c r="D107" s="59" t="s">
        <v>49</v>
      </c>
      <c r="E107" s="59" t="s">
        <v>50</v>
      </c>
      <c r="F107" s="61" t="s">
        <v>51</v>
      </c>
      <c r="G107" s="59" t="s">
        <v>65</v>
      </c>
      <c r="H107" s="59" t="s">
        <v>50</v>
      </c>
      <c r="I107" s="59" t="s">
        <v>50</v>
      </c>
      <c r="J107" s="59" t="s">
        <v>177</v>
      </c>
      <c r="K107" s="59" t="s">
        <v>73</v>
      </c>
      <c r="L107" s="63">
        <v>302</v>
      </c>
      <c r="M107" s="59" t="s">
        <v>55</v>
      </c>
      <c r="N107" s="59" t="s">
        <v>56</v>
      </c>
      <c r="O107" s="59" t="s">
        <v>179</v>
      </c>
      <c r="P107" s="82">
        <v>42289</v>
      </c>
      <c r="Q107" s="59" t="s">
        <v>58</v>
      </c>
    </row>
    <row r="108" spans="1:17" x14ac:dyDescent="0.25">
      <c r="A108" s="59" t="s">
        <v>167</v>
      </c>
      <c r="B108" s="59" t="s">
        <v>47</v>
      </c>
      <c r="C108" s="59" t="s">
        <v>48</v>
      </c>
      <c r="D108" s="59" t="s">
        <v>49</v>
      </c>
      <c r="E108" s="59" t="s">
        <v>50</v>
      </c>
      <c r="F108" s="61" t="s">
        <v>51</v>
      </c>
      <c r="G108" s="59" t="s">
        <v>81</v>
      </c>
      <c r="H108" s="59" t="s">
        <v>50</v>
      </c>
      <c r="I108" s="59" t="s">
        <v>50</v>
      </c>
      <c r="J108" s="59" t="s">
        <v>82</v>
      </c>
      <c r="K108" s="59" t="s">
        <v>54</v>
      </c>
      <c r="L108" s="63">
        <v>363.7</v>
      </c>
      <c r="M108" s="59" t="s">
        <v>55</v>
      </c>
      <c r="N108" s="59" t="s">
        <v>56</v>
      </c>
      <c r="O108" s="59" t="s">
        <v>180</v>
      </c>
      <c r="P108" s="82">
        <v>42289</v>
      </c>
      <c r="Q108" s="59" t="s">
        <v>58</v>
      </c>
    </row>
    <row r="109" spans="1:17" x14ac:dyDescent="0.25">
      <c r="A109" s="59" t="s">
        <v>181</v>
      </c>
      <c r="B109" s="59" t="s">
        <v>47</v>
      </c>
      <c r="C109" s="59" t="s">
        <v>48</v>
      </c>
      <c r="D109" s="59" t="s">
        <v>49</v>
      </c>
      <c r="E109" s="59" t="s">
        <v>50</v>
      </c>
      <c r="F109" s="61" t="s">
        <v>51</v>
      </c>
      <c r="G109" s="59" t="s">
        <v>60</v>
      </c>
      <c r="H109" s="59" t="s">
        <v>50</v>
      </c>
      <c r="I109" s="59" t="s">
        <v>50</v>
      </c>
      <c r="J109" s="59" t="s">
        <v>172</v>
      </c>
      <c r="K109" s="59" t="s">
        <v>62</v>
      </c>
      <c r="L109" s="63">
        <v>330.96</v>
      </c>
      <c r="M109" s="59" t="s">
        <v>55</v>
      </c>
      <c r="N109" s="59" t="s">
        <v>56</v>
      </c>
      <c r="O109" s="59" t="s">
        <v>182</v>
      </c>
      <c r="P109" s="82">
        <v>42226</v>
      </c>
      <c r="Q109" s="59" t="s">
        <v>58</v>
      </c>
    </row>
    <row r="110" spans="1:17" x14ac:dyDescent="0.25">
      <c r="A110" s="59" t="s">
        <v>181</v>
      </c>
      <c r="B110" s="59" t="s">
        <v>47</v>
      </c>
      <c r="C110" s="59" t="s">
        <v>48</v>
      </c>
      <c r="D110" s="59" t="s">
        <v>49</v>
      </c>
      <c r="E110" s="59" t="s">
        <v>50</v>
      </c>
      <c r="F110" s="61" t="s">
        <v>51</v>
      </c>
      <c r="G110" s="59" t="s">
        <v>60</v>
      </c>
      <c r="H110" s="59" t="s">
        <v>50</v>
      </c>
      <c r="I110" s="59" t="s">
        <v>49</v>
      </c>
      <c r="J110" s="59" t="s">
        <v>172</v>
      </c>
      <c r="K110" s="59" t="s">
        <v>54</v>
      </c>
      <c r="L110" s="63">
        <v>330.96</v>
      </c>
      <c r="M110" s="59" t="s">
        <v>55</v>
      </c>
      <c r="N110" s="59" t="s">
        <v>56</v>
      </c>
      <c r="O110" s="59" t="s">
        <v>183</v>
      </c>
      <c r="P110" s="82">
        <v>42226</v>
      </c>
      <c r="Q110" s="59" t="s">
        <v>58</v>
      </c>
    </row>
    <row r="111" spans="1:17" x14ac:dyDescent="0.25">
      <c r="A111" s="59" t="s">
        <v>181</v>
      </c>
      <c r="B111" s="59" t="s">
        <v>47</v>
      </c>
      <c r="C111" s="59" t="s">
        <v>48</v>
      </c>
      <c r="D111" s="59" t="s">
        <v>49</v>
      </c>
      <c r="E111" s="59" t="s">
        <v>50</v>
      </c>
      <c r="F111" s="61" t="s">
        <v>51</v>
      </c>
      <c r="G111" s="59" t="s">
        <v>60</v>
      </c>
      <c r="H111" s="59" t="s">
        <v>50</v>
      </c>
      <c r="I111" s="59" t="s">
        <v>50</v>
      </c>
      <c r="J111" s="59" t="s">
        <v>172</v>
      </c>
      <c r="K111" s="59" t="s">
        <v>62</v>
      </c>
      <c r="L111" s="63">
        <v>330.96</v>
      </c>
      <c r="M111" s="59" t="s">
        <v>55</v>
      </c>
      <c r="N111" s="59" t="s">
        <v>56</v>
      </c>
      <c r="O111" s="59" t="s">
        <v>184</v>
      </c>
      <c r="P111" s="82">
        <v>42226</v>
      </c>
      <c r="Q111" s="59" t="s">
        <v>58</v>
      </c>
    </row>
    <row r="112" spans="1:17" x14ac:dyDescent="0.25">
      <c r="A112" s="59" t="s">
        <v>181</v>
      </c>
      <c r="B112" s="59" t="s">
        <v>47</v>
      </c>
      <c r="C112" s="59" t="s">
        <v>48</v>
      </c>
      <c r="D112" s="59" t="s">
        <v>49</v>
      </c>
      <c r="E112" s="59" t="s">
        <v>50</v>
      </c>
      <c r="F112" s="61" t="s">
        <v>51</v>
      </c>
      <c r="G112" s="59" t="s">
        <v>52</v>
      </c>
      <c r="H112" s="59" t="s">
        <v>49</v>
      </c>
      <c r="I112" s="59" t="s">
        <v>50</v>
      </c>
      <c r="J112" s="59" t="s">
        <v>53</v>
      </c>
      <c r="K112" s="59" t="s">
        <v>54</v>
      </c>
      <c r="L112" s="63">
        <v>350.67</v>
      </c>
      <c r="M112" s="59" t="s">
        <v>55</v>
      </c>
      <c r="N112" s="59" t="s">
        <v>56</v>
      </c>
      <c r="O112" s="59" t="s">
        <v>185</v>
      </c>
      <c r="P112" s="82">
        <v>42226</v>
      </c>
      <c r="Q112" s="59" t="s">
        <v>58</v>
      </c>
    </row>
    <row r="113" spans="1:17" x14ac:dyDescent="0.25">
      <c r="A113" s="59" t="s">
        <v>99</v>
      </c>
      <c r="B113" s="59" t="s">
        <v>47</v>
      </c>
      <c r="C113" s="59" t="s">
        <v>48</v>
      </c>
      <c r="D113" s="59" t="s">
        <v>49</v>
      </c>
      <c r="E113" s="59" t="s">
        <v>50</v>
      </c>
      <c r="F113" s="61" t="s">
        <v>51</v>
      </c>
      <c r="G113" s="59" t="s">
        <v>81</v>
      </c>
      <c r="H113" s="59" t="s">
        <v>50</v>
      </c>
      <c r="I113" s="59" t="s">
        <v>50</v>
      </c>
      <c r="J113" s="59" t="s">
        <v>82</v>
      </c>
      <c r="K113" s="59" t="s">
        <v>73</v>
      </c>
      <c r="L113" s="63">
        <v>491.44</v>
      </c>
      <c r="M113" s="59" t="s">
        <v>55</v>
      </c>
      <c r="N113" s="59" t="s">
        <v>56</v>
      </c>
      <c r="O113" s="59" t="s">
        <v>186</v>
      </c>
      <c r="P113" s="82">
        <v>42352</v>
      </c>
      <c r="Q113" s="59" t="s">
        <v>58</v>
      </c>
    </row>
    <row r="114" spans="1:17" x14ac:dyDescent="0.25">
      <c r="A114" s="59" t="s">
        <v>99</v>
      </c>
      <c r="B114" s="59" t="s">
        <v>47</v>
      </c>
      <c r="C114" s="59" t="s">
        <v>48</v>
      </c>
      <c r="D114" s="59" t="s">
        <v>49</v>
      </c>
      <c r="E114" s="59" t="s">
        <v>50</v>
      </c>
      <c r="F114" s="61" t="s">
        <v>51</v>
      </c>
      <c r="G114" s="59" t="s">
        <v>52</v>
      </c>
      <c r="H114" s="59" t="s">
        <v>50</v>
      </c>
      <c r="I114" s="59" t="s">
        <v>50</v>
      </c>
      <c r="J114" s="59" t="s">
        <v>53</v>
      </c>
      <c r="K114" s="59" t="s">
        <v>73</v>
      </c>
      <c r="L114" s="63">
        <v>507</v>
      </c>
      <c r="M114" s="59" t="s">
        <v>55</v>
      </c>
      <c r="N114" s="59" t="s">
        <v>56</v>
      </c>
      <c r="O114" s="59" t="s">
        <v>187</v>
      </c>
      <c r="P114" s="82">
        <v>42352</v>
      </c>
      <c r="Q114" s="59" t="s">
        <v>58</v>
      </c>
    </row>
    <row r="115" spans="1:17" x14ac:dyDescent="0.25">
      <c r="A115" s="59" t="s">
        <v>188</v>
      </c>
      <c r="B115" s="59" t="s">
        <v>47</v>
      </c>
      <c r="C115" s="59" t="s">
        <v>48</v>
      </c>
      <c r="D115" s="59" t="s">
        <v>49</v>
      </c>
      <c r="E115" s="59" t="s">
        <v>50</v>
      </c>
      <c r="F115" s="61" t="s">
        <v>51</v>
      </c>
      <c r="G115" s="59" t="s">
        <v>52</v>
      </c>
      <c r="H115" s="59" t="s">
        <v>50</v>
      </c>
      <c r="I115" s="59" t="s">
        <v>50</v>
      </c>
      <c r="J115" s="59" t="s">
        <v>53</v>
      </c>
      <c r="K115" s="59" t="s">
        <v>73</v>
      </c>
      <c r="L115" s="63">
        <v>-584.5</v>
      </c>
      <c r="M115" s="59" t="s">
        <v>55</v>
      </c>
      <c r="N115" s="59" t="s">
        <v>56</v>
      </c>
      <c r="O115" s="59" t="s">
        <v>189</v>
      </c>
      <c r="P115" s="82">
        <v>42318</v>
      </c>
      <c r="Q115" s="59" t="s">
        <v>58</v>
      </c>
    </row>
    <row r="116" spans="1:17" x14ac:dyDescent="0.25">
      <c r="A116" s="59" t="s">
        <v>188</v>
      </c>
      <c r="B116" s="59" t="s">
        <v>47</v>
      </c>
      <c r="C116" s="59" t="s">
        <v>48</v>
      </c>
      <c r="D116" s="59" t="s">
        <v>49</v>
      </c>
      <c r="E116" s="59" t="s">
        <v>50</v>
      </c>
      <c r="F116" s="61" t="s">
        <v>51</v>
      </c>
      <c r="G116" s="59" t="s">
        <v>52</v>
      </c>
      <c r="H116" s="59" t="s">
        <v>50</v>
      </c>
      <c r="I116" s="59" t="s">
        <v>50</v>
      </c>
      <c r="J116" s="59" t="s">
        <v>53</v>
      </c>
      <c r="K116" s="59" t="s">
        <v>73</v>
      </c>
      <c r="L116" s="63">
        <v>26.3</v>
      </c>
      <c r="M116" s="59" t="s">
        <v>55</v>
      </c>
      <c r="N116" s="59" t="s">
        <v>56</v>
      </c>
      <c r="O116" s="59" t="s">
        <v>190</v>
      </c>
      <c r="P116" s="82">
        <v>42318</v>
      </c>
      <c r="Q116" s="59" t="s">
        <v>58</v>
      </c>
    </row>
    <row r="117" spans="1:17" x14ac:dyDescent="0.25">
      <c r="A117" s="59" t="s">
        <v>188</v>
      </c>
      <c r="B117" s="59" t="s">
        <v>47</v>
      </c>
      <c r="C117" s="59" t="s">
        <v>48</v>
      </c>
      <c r="D117" s="59" t="s">
        <v>49</v>
      </c>
      <c r="E117" s="59" t="s">
        <v>50</v>
      </c>
      <c r="F117" s="61" t="s">
        <v>51</v>
      </c>
      <c r="G117" s="59" t="s">
        <v>52</v>
      </c>
      <c r="H117" s="59" t="s">
        <v>50</v>
      </c>
      <c r="I117" s="59" t="s">
        <v>50</v>
      </c>
      <c r="J117" s="59" t="s">
        <v>53</v>
      </c>
      <c r="K117" s="59" t="s">
        <v>54</v>
      </c>
      <c r="L117" s="63">
        <v>55.7</v>
      </c>
      <c r="M117" s="59" t="s">
        <v>55</v>
      </c>
      <c r="N117" s="59" t="s">
        <v>56</v>
      </c>
      <c r="O117" s="59" t="s">
        <v>191</v>
      </c>
      <c r="P117" s="82">
        <v>42318</v>
      </c>
      <c r="Q117" s="59" t="s">
        <v>58</v>
      </c>
    </row>
    <row r="118" spans="1:17" x14ac:dyDescent="0.25">
      <c r="A118" s="59" t="s">
        <v>188</v>
      </c>
      <c r="B118" s="59" t="s">
        <v>47</v>
      </c>
      <c r="C118" s="59" t="s">
        <v>48</v>
      </c>
      <c r="D118" s="59" t="s">
        <v>49</v>
      </c>
      <c r="E118" s="59" t="s">
        <v>50</v>
      </c>
      <c r="F118" s="61" t="s">
        <v>51</v>
      </c>
      <c r="G118" s="59" t="s">
        <v>69</v>
      </c>
      <c r="H118" s="59" t="s">
        <v>50</v>
      </c>
      <c r="I118" s="59" t="s">
        <v>50</v>
      </c>
      <c r="J118" s="59" t="s">
        <v>192</v>
      </c>
      <c r="K118" s="59" t="s">
        <v>73</v>
      </c>
      <c r="L118" s="63">
        <v>57.2</v>
      </c>
      <c r="M118" s="59" t="s">
        <v>55</v>
      </c>
      <c r="N118" s="59" t="s">
        <v>56</v>
      </c>
      <c r="O118" s="59" t="s">
        <v>193</v>
      </c>
      <c r="P118" s="82">
        <v>42318</v>
      </c>
      <c r="Q118" s="59" t="s">
        <v>58</v>
      </c>
    </row>
    <row r="119" spans="1:17" x14ac:dyDescent="0.25">
      <c r="A119" s="59" t="s">
        <v>188</v>
      </c>
      <c r="B119" s="59" t="s">
        <v>47</v>
      </c>
      <c r="C119" s="59" t="s">
        <v>48</v>
      </c>
      <c r="D119" s="59" t="s">
        <v>49</v>
      </c>
      <c r="E119" s="59" t="s">
        <v>50</v>
      </c>
      <c r="F119" s="61" t="s">
        <v>51</v>
      </c>
      <c r="G119" s="59" t="s">
        <v>52</v>
      </c>
      <c r="H119" s="59" t="s">
        <v>50</v>
      </c>
      <c r="I119" s="59" t="s">
        <v>50</v>
      </c>
      <c r="J119" s="59" t="s">
        <v>53</v>
      </c>
      <c r="K119" s="59" t="s">
        <v>54</v>
      </c>
      <c r="L119" s="63">
        <v>292.01</v>
      </c>
      <c r="M119" s="59" t="s">
        <v>55</v>
      </c>
      <c r="N119" s="59" t="s">
        <v>56</v>
      </c>
      <c r="O119" s="59" t="s">
        <v>194</v>
      </c>
      <c r="P119" s="82">
        <v>42318</v>
      </c>
      <c r="Q119" s="59" t="s">
        <v>58</v>
      </c>
    </row>
    <row r="120" spans="1:17" x14ac:dyDescent="0.25">
      <c r="A120" s="59" t="s">
        <v>188</v>
      </c>
      <c r="B120" s="59" t="s">
        <v>47</v>
      </c>
      <c r="C120" s="59" t="s">
        <v>48</v>
      </c>
      <c r="D120" s="59" t="s">
        <v>49</v>
      </c>
      <c r="E120" s="59" t="s">
        <v>50</v>
      </c>
      <c r="F120" s="61" t="s">
        <v>51</v>
      </c>
      <c r="G120" s="59" t="s">
        <v>52</v>
      </c>
      <c r="H120" s="59" t="s">
        <v>50</v>
      </c>
      <c r="I120" s="59" t="s">
        <v>50</v>
      </c>
      <c r="J120" s="59" t="s">
        <v>53</v>
      </c>
      <c r="K120" s="59" t="s">
        <v>54</v>
      </c>
      <c r="L120" s="63">
        <v>308</v>
      </c>
      <c r="M120" s="59" t="s">
        <v>55</v>
      </c>
      <c r="N120" s="59" t="s">
        <v>56</v>
      </c>
      <c r="O120" s="59" t="s">
        <v>195</v>
      </c>
      <c r="P120" s="82">
        <v>42318</v>
      </c>
      <c r="Q120" s="59" t="s">
        <v>58</v>
      </c>
    </row>
    <row r="121" spans="1:17" x14ac:dyDescent="0.25">
      <c r="A121" s="59" t="s">
        <v>188</v>
      </c>
      <c r="B121" s="59" t="s">
        <v>47</v>
      </c>
      <c r="C121" s="59" t="s">
        <v>48</v>
      </c>
      <c r="D121" s="59" t="s">
        <v>49</v>
      </c>
      <c r="E121" s="59" t="s">
        <v>50</v>
      </c>
      <c r="F121" s="61" t="s">
        <v>51</v>
      </c>
      <c r="G121" s="59" t="s">
        <v>52</v>
      </c>
      <c r="H121" s="59" t="s">
        <v>50</v>
      </c>
      <c r="I121" s="59" t="s">
        <v>50</v>
      </c>
      <c r="J121" s="59" t="s">
        <v>53</v>
      </c>
      <c r="K121" s="59" t="s">
        <v>54</v>
      </c>
      <c r="L121" s="63">
        <v>308</v>
      </c>
      <c r="M121" s="59" t="s">
        <v>55</v>
      </c>
      <c r="N121" s="59" t="s">
        <v>56</v>
      </c>
      <c r="O121" s="59" t="s">
        <v>196</v>
      </c>
      <c r="P121" s="82">
        <v>42318</v>
      </c>
      <c r="Q121" s="59" t="s">
        <v>58</v>
      </c>
    </row>
    <row r="122" spans="1:17" x14ac:dyDescent="0.25">
      <c r="A122" s="59" t="s">
        <v>188</v>
      </c>
      <c r="B122" s="59" t="s">
        <v>47</v>
      </c>
      <c r="C122" s="59" t="s">
        <v>48</v>
      </c>
      <c r="D122" s="59" t="s">
        <v>49</v>
      </c>
      <c r="E122" s="59" t="s">
        <v>50</v>
      </c>
      <c r="F122" s="61" t="s">
        <v>51</v>
      </c>
      <c r="G122" s="59" t="s">
        <v>52</v>
      </c>
      <c r="H122" s="59" t="s">
        <v>50</v>
      </c>
      <c r="I122" s="59" t="s">
        <v>50</v>
      </c>
      <c r="J122" s="59" t="s">
        <v>50</v>
      </c>
      <c r="K122" s="59" t="s">
        <v>54</v>
      </c>
      <c r="L122" s="63">
        <v>308</v>
      </c>
      <c r="M122" s="59" t="s">
        <v>55</v>
      </c>
      <c r="N122" s="59" t="s">
        <v>56</v>
      </c>
      <c r="O122" s="59" t="s">
        <v>197</v>
      </c>
      <c r="P122" s="82">
        <v>42318</v>
      </c>
      <c r="Q122" s="59" t="s">
        <v>58</v>
      </c>
    </row>
    <row r="123" spans="1:17" x14ac:dyDescent="0.25">
      <c r="A123" s="59" t="s">
        <v>188</v>
      </c>
      <c r="B123" s="59" t="s">
        <v>47</v>
      </c>
      <c r="C123" s="59" t="s">
        <v>48</v>
      </c>
      <c r="D123" s="59" t="s">
        <v>49</v>
      </c>
      <c r="E123" s="59" t="s">
        <v>50</v>
      </c>
      <c r="F123" s="61" t="s">
        <v>51</v>
      </c>
      <c r="G123" s="59" t="s">
        <v>52</v>
      </c>
      <c r="H123" s="59" t="s">
        <v>50</v>
      </c>
      <c r="I123" s="59" t="s">
        <v>50</v>
      </c>
      <c r="J123" s="59" t="s">
        <v>53</v>
      </c>
      <c r="K123" s="59" t="s">
        <v>54</v>
      </c>
      <c r="L123" s="63">
        <v>308</v>
      </c>
      <c r="M123" s="59" t="s">
        <v>55</v>
      </c>
      <c r="N123" s="59" t="s">
        <v>56</v>
      </c>
      <c r="O123" s="59" t="s">
        <v>198</v>
      </c>
      <c r="P123" s="82">
        <v>42318</v>
      </c>
      <c r="Q123" s="59" t="s">
        <v>58</v>
      </c>
    </row>
    <row r="124" spans="1:17" x14ac:dyDescent="0.25">
      <c r="A124" s="59" t="s">
        <v>188</v>
      </c>
      <c r="B124" s="59" t="s">
        <v>47</v>
      </c>
      <c r="C124" s="59" t="s">
        <v>48</v>
      </c>
      <c r="D124" s="59" t="s">
        <v>49</v>
      </c>
      <c r="E124" s="59" t="s">
        <v>50</v>
      </c>
      <c r="F124" s="61" t="s">
        <v>51</v>
      </c>
      <c r="G124" s="59" t="s">
        <v>52</v>
      </c>
      <c r="H124" s="59" t="s">
        <v>50</v>
      </c>
      <c r="I124" s="59" t="s">
        <v>50</v>
      </c>
      <c r="J124" s="59" t="s">
        <v>53</v>
      </c>
      <c r="K124" s="59" t="s">
        <v>54</v>
      </c>
      <c r="L124" s="63">
        <v>308</v>
      </c>
      <c r="M124" s="59" t="s">
        <v>55</v>
      </c>
      <c r="N124" s="59" t="s">
        <v>56</v>
      </c>
      <c r="O124" s="59" t="s">
        <v>199</v>
      </c>
      <c r="P124" s="82">
        <v>42318</v>
      </c>
      <c r="Q124" s="59" t="s">
        <v>58</v>
      </c>
    </row>
    <row r="125" spans="1:17" x14ac:dyDescent="0.25">
      <c r="A125" s="59" t="s">
        <v>188</v>
      </c>
      <c r="B125" s="59" t="s">
        <v>47</v>
      </c>
      <c r="C125" s="59" t="s">
        <v>48</v>
      </c>
      <c r="D125" s="59" t="s">
        <v>49</v>
      </c>
      <c r="E125" s="59" t="s">
        <v>50</v>
      </c>
      <c r="F125" s="61" t="s">
        <v>51</v>
      </c>
      <c r="G125" s="59" t="s">
        <v>52</v>
      </c>
      <c r="H125" s="59" t="s">
        <v>50</v>
      </c>
      <c r="I125" s="59" t="s">
        <v>50</v>
      </c>
      <c r="J125" s="59" t="s">
        <v>53</v>
      </c>
      <c r="K125" s="59" t="s">
        <v>54</v>
      </c>
      <c r="L125" s="63">
        <v>308</v>
      </c>
      <c r="M125" s="59" t="s">
        <v>55</v>
      </c>
      <c r="N125" s="59" t="s">
        <v>56</v>
      </c>
      <c r="O125" s="59" t="s">
        <v>200</v>
      </c>
      <c r="P125" s="82">
        <v>42318</v>
      </c>
      <c r="Q125" s="59" t="s">
        <v>58</v>
      </c>
    </row>
    <row r="126" spans="1:17" x14ac:dyDescent="0.25">
      <c r="A126" s="59" t="s">
        <v>188</v>
      </c>
      <c r="B126" s="59" t="s">
        <v>47</v>
      </c>
      <c r="C126" s="59" t="s">
        <v>48</v>
      </c>
      <c r="D126" s="59" t="s">
        <v>49</v>
      </c>
      <c r="E126" s="59" t="s">
        <v>50</v>
      </c>
      <c r="F126" s="61" t="s">
        <v>51</v>
      </c>
      <c r="G126" s="59" t="s">
        <v>52</v>
      </c>
      <c r="H126" s="59" t="s">
        <v>50</v>
      </c>
      <c r="I126" s="59" t="s">
        <v>50</v>
      </c>
      <c r="J126" s="59" t="s">
        <v>53</v>
      </c>
      <c r="K126" s="59" t="s">
        <v>54</v>
      </c>
      <c r="L126" s="63">
        <v>308</v>
      </c>
      <c r="M126" s="59" t="s">
        <v>55</v>
      </c>
      <c r="N126" s="59" t="s">
        <v>56</v>
      </c>
      <c r="O126" s="59" t="s">
        <v>201</v>
      </c>
      <c r="P126" s="82">
        <v>42318</v>
      </c>
      <c r="Q126" s="59" t="s">
        <v>58</v>
      </c>
    </row>
    <row r="127" spans="1:17" x14ac:dyDescent="0.25">
      <c r="A127" s="59" t="s">
        <v>188</v>
      </c>
      <c r="B127" s="59" t="s">
        <v>47</v>
      </c>
      <c r="C127" s="59" t="s">
        <v>48</v>
      </c>
      <c r="D127" s="59" t="s">
        <v>49</v>
      </c>
      <c r="E127" s="59" t="s">
        <v>50</v>
      </c>
      <c r="F127" s="61" t="s">
        <v>51</v>
      </c>
      <c r="G127" s="59" t="s">
        <v>52</v>
      </c>
      <c r="H127" s="59" t="s">
        <v>50</v>
      </c>
      <c r="I127" s="59" t="s">
        <v>50</v>
      </c>
      <c r="J127" s="59" t="s">
        <v>53</v>
      </c>
      <c r="K127" s="59" t="s">
        <v>62</v>
      </c>
      <c r="L127" s="63">
        <v>309.99</v>
      </c>
      <c r="M127" s="59" t="s">
        <v>55</v>
      </c>
      <c r="N127" s="59" t="s">
        <v>56</v>
      </c>
      <c r="O127" s="59" t="s">
        <v>202</v>
      </c>
      <c r="P127" s="82">
        <v>42318</v>
      </c>
      <c r="Q127" s="59" t="s">
        <v>58</v>
      </c>
    </row>
    <row r="128" spans="1:17" x14ac:dyDescent="0.25">
      <c r="A128" s="59" t="s">
        <v>188</v>
      </c>
      <c r="B128" s="59" t="s">
        <v>47</v>
      </c>
      <c r="C128" s="59" t="s">
        <v>48</v>
      </c>
      <c r="D128" s="59" t="s">
        <v>49</v>
      </c>
      <c r="E128" s="59" t="s">
        <v>50</v>
      </c>
      <c r="F128" s="61" t="s">
        <v>51</v>
      </c>
      <c r="G128" s="59" t="s">
        <v>52</v>
      </c>
      <c r="H128" s="59" t="s">
        <v>50</v>
      </c>
      <c r="I128" s="59" t="s">
        <v>50</v>
      </c>
      <c r="J128" s="59" t="s">
        <v>53</v>
      </c>
      <c r="K128" s="59" t="s">
        <v>62</v>
      </c>
      <c r="L128" s="63">
        <v>363.7</v>
      </c>
      <c r="M128" s="59" t="s">
        <v>55</v>
      </c>
      <c r="N128" s="59" t="s">
        <v>56</v>
      </c>
      <c r="O128" s="59" t="s">
        <v>203</v>
      </c>
      <c r="P128" s="82">
        <v>42318</v>
      </c>
      <c r="Q128" s="59" t="s">
        <v>58</v>
      </c>
    </row>
    <row r="129" spans="1:17" x14ac:dyDescent="0.25">
      <c r="A129" s="59" t="s">
        <v>188</v>
      </c>
      <c r="B129" s="59" t="s">
        <v>47</v>
      </c>
      <c r="C129" s="59" t="s">
        <v>48</v>
      </c>
      <c r="D129" s="59" t="s">
        <v>49</v>
      </c>
      <c r="E129" s="59" t="s">
        <v>50</v>
      </c>
      <c r="F129" s="61" t="s">
        <v>51</v>
      </c>
      <c r="G129" s="59" t="s">
        <v>52</v>
      </c>
      <c r="H129" s="59" t="s">
        <v>50</v>
      </c>
      <c r="I129" s="59" t="s">
        <v>50</v>
      </c>
      <c r="J129" s="59" t="s">
        <v>53</v>
      </c>
      <c r="K129" s="59" t="s">
        <v>62</v>
      </c>
      <c r="L129" s="63">
        <v>363.7</v>
      </c>
      <c r="M129" s="59" t="s">
        <v>55</v>
      </c>
      <c r="N129" s="59" t="s">
        <v>56</v>
      </c>
      <c r="O129" s="59" t="s">
        <v>204</v>
      </c>
      <c r="P129" s="82">
        <v>42318</v>
      </c>
      <c r="Q129" s="59" t="s">
        <v>58</v>
      </c>
    </row>
    <row r="130" spans="1:17" x14ac:dyDescent="0.25">
      <c r="A130" s="59" t="s">
        <v>188</v>
      </c>
      <c r="B130" s="59" t="s">
        <v>47</v>
      </c>
      <c r="C130" s="59" t="s">
        <v>48</v>
      </c>
      <c r="D130" s="59" t="s">
        <v>49</v>
      </c>
      <c r="E130" s="59" t="s">
        <v>50</v>
      </c>
      <c r="F130" s="61" t="s">
        <v>51</v>
      </c>
      <c r="G130" s="59" t="s">
        <v>52</v>
      </c>
      <c r="H130" s="59" t="s">
        <v>50</v>
      </c>
      <c r="I130" s="59" t="s">
        <v>50</v>
      </c>
      <c r="J130" s="59" t="s">
        <v>53</v>
      </c>
      <c r="K130" s="59" t="s">
        <v>62</v>
      </c>
      <c r="L130" s="63">
        <v>363.7</v>
      </c>
      <c r="M130" s="59" t="s">
        <v>55</v>
      </c>
      <c r="N130" s="59" t="s">
        <v>56</v>
      </c>
      <c r="O130" s="59" t="s">
        <v>205</v>
      </c>
      <c r="P130" s="82">
        <v>42318</v>
      </c>
      <c r="Q130" s="59" t="s">
        <v>58</v>
      </c>
    </row>
    <row r="131" spans="1:17" x14ac:dyDescent="0.25">
      <c r="A131" s="59" t="s">
        <v>188</v>
      </c>
      <c r="B131" s="59" t="s">
        <v>47</v>
      </c>
      <c r="C131" s="59" t="s">
        <v>48</v>
      </c>
      <c r="D131" s="59" t="s">
        <v>49</v>
      </c>
      <c r="E131" s="59" t="s">
        <v>50</v>
      </c>
      <c r="F131" s="61" t="s">
        <v>51</v>
      </c>
      <c r="G131" s="59" t="s">
        <v>52</v>
      </c>
      <c r="H131" s="59" t="s">
        <v>50</v>
      </c>
      <c r="I131" s="59" t="s">
        <v>50</v>
      </c>
      <c r="J131" s="59" t="s">
        <v>53</v>
      </c>
      <c r="K131" s="59" t="s">
        <v>62</v>
      </c>
      <c r="L131" s="63">
        <v>363.7</v>
      </c>
      <c r="M131" s="59" t="s">
        <v>55</v>
      </c>
      <c r="N131" s="59" t="s">
        <v>56</v>
      </c>
      <c r="O131" s="59" t="s">
        <v>206</v>
      </c>
      <c r="P131" s="82">
        <v>42318</v>
      </c>
      <c r="Q131" s="59" t="s">
        <v>58</v>
      </c>
    </row>
    <row r="132" spans="1:17" x14ac:dyDescent="0.25">
      <c r="A132" s="59" t="s">
        <v>188</v>
      </c>
      <c r="B132" s="59" t="s">
        <v>47</v>
      </c>
      <c r="C132" s="59" t="s">
        <v>48</v>
      </c>
      <c r="D132" s="59" t="s">
        <v>49</v>
      </c>
      <c r="E132" s="59" t="s">
        <v>50</v>
      </c>
      <c r="F132" s="61" t="s">
        <v>51</v>
      </c>
      <c r="G132" s="59" t="s">
        <v>52</v>
      </c>
      <c r="H132" s="59" t="s">
        <v>50</v>
      </c>
      <c r="I132" s="59" t="s">
        <v>50</v>
      </c>
      <c r="J132" s="59" t="s">
        <v>53</v>
      </c>
      <c r="K132" s="59" t="s">
        <v>73</v>
      </c>
      <c r="L132" s="63">
        <v>584.5</v>
      </c>
      <c r="M132" s="59" t="s">
        <v>55</v>
      </c>
      <c r="N132" s="59" t="s">
        <v>56</v>
      </c>
      <c r="O132" s="59" t="s">
        <v>189</v>
      </c>
      <c r="P132" s="82">
        <v>42318</v>
      </c>
      <c r="Q132" s="59" t="s">
        <v>58</v>
      </c>
    </row>
    <row r="133" spans="1:17" x14ac:dyDescent="0.25">
      <c r="A133" s="59" t="s">
        <v>188</v>
      </c>
      <c r="B133" s="59" t="s">
        <v>47</v>
      </c>
      <c r="C133" s="59" t="s">
        <v>48</v>
      </c>
      <c r="D133" s="59" t="s">
        <v>49</v>
      </c>
      <c r="E133" s="59" t="s">
        <v>50</v>
      </c>
      <c r="F133" s="61" t="s">
        <v>51</v>
      </c>
      <c r="G133" s="59" t="s">
        <v>69</v>
      </c>
      <c r="H133" s="59" t="s">
        <v>50</v>
      </c>
      <c r="I133" s="59" t="s">
        <v>50</v>
      </c>
      <c r="J133" s="59" t="s">
        <v>192</v>
      </c>
      <c r="K133" s="59" t="s">
        <v>73</v>
      </c>
      <c r="L133" s="63">
        <v>728.5</v>
      </c>
      <c r="M133" s="59" t="s">
        <v>55</v>
      </c>
      <c r="N133" s="59" t="s">
        <v>56</v>
      </c>
      <c r="O133" s="59" t="s">
        <v>207</v>
      </c>
      <c r="P133" s="82">
        <v>42318</v>
      </c>
      <c r="Q133" s="59" t="s">
        <v>58</v>
      </c>
    </row>
    <row r="134" spans="1:17" x14ac:dyDescent="0.25">
      <c r="A134" s="59" t="s">
        <v>97</v>
      </c>
      <c r="B134" s="59" t="s">
        <v>47</v>
      </c>
      <c r="C134" s="59" t="s">
        <v>48</v>
      </c>
      <c r="D134" s="59" t="s">
        <v>49</v>
      </c>
      <c r="E134" s="59" t="s">
        <v>50</v>
      </c>
      <c r="F134" s="61" t="s">
        <v>51</v>
      </c>
      <c r="G134" s="59" t="s">
        <v>81</v>
      </c>
      <c r="H134" s="59" t="s">
        <v>50</v>
      </c>
      <c r="I134" s="59" t="s">
        <v>50</v>
      </c>
      <c r="J134" s="59" t="s">
        <v>82</v>
      </c>
      <c r="K134" s="59" t="s">
        <v>62</v>
      </c>
      <c r="L134" s="63">
        <v>419.40000000000003</v>
      </c>
      <c r="M134" s="59" t="s">
        <v>55</v>
      </c>
      <c r="N134" s="59" t="s">
        <v>56</v>
      </c>
      <c r="O134" s="59" t="s">
        <v>208</v>
      </c>
      <c r="P134" s="82">
        <v>42258</v>
      </c>
      <c r="Q134" s="59" t="s">
        <v>58</v>
      </c>
    </row>
    <row r="135" spans="1:17" x14ac:dyDescent="0.25">
      <c r="A135" s="59" t="s">
        <v>97</v>
      </c>
      <c r="B135" s="59" t="s">
        <v>47</v>
      </c>
      <c r="C135" s="59" t="s">
        <v>48</v>
      </c>
      <c r="D135" s="59" t="s">
        <v>49</v>
      </c>
      <c r="E135" s="59" t="s">
        <v>50</v>
      </c>
      <c r="F135" s="61" t="s">
        <v>51</v>
      </c>
      <c r="G135" s="59" t="s">
        <v>52</v>
      </c>
      <c r="H135" s="59" t="s">
        <v>50</v>
      </c>
      <c r="I135" s="59" t="s">
        <v>50</v>
      </c>
      <c r="J135" s="59" t="s">
        <v>53</v>
      </c>
      <c r="K135" s="59" t="s">
        <v>73</v>
      </c>
      <c r="L135" s="63">
        <v>411.99</v>
      </c>
      <c r="M135" s="59" t="s">
        <v>55</v>
      </c>
      <c r="N135" s="59" t="s">
        <v>56</v>
      </c>
      <c r="O135" s="59" t="s">
        <v>209</v>
      </c>
      <c r="P135" s="82">
        <v>42258</v>
      </c>
      <c r="Q135" s="59" t="s">
        <v>58</v>
      </c>
    </row>
    <row r="136" spans="1:17" x14ac:dyDescent="0.25">
      <c r="A136" s="59" t="s">
        <v>97</v>
      </c>
      <c r="B136" s="59" t="s">
        <v>47</v>
      </c>
      <c r="C136" s="59" t="s">
        <v>48</v>
      </c>
      <c r="D136" s="59" t="s">
        <v>49</v>
      </c>
      <c r="E136" s="59" t="s">
        <v>50</v>
      </c>
      <c r="F136" s="61" t="s">
        <v>51</v>
      </c>
      <c r="G136" s="59" t="s">
        <v>60</v>
      </c>
      <c r="H136" s="59" t="s">
        <v>50</v>
      </c>
      <c r="I136" s="59" t="s">
        <v>50</v>
      </c>
      <c r="J136" s="59" t="s">
        <v>172</v>
      </c>
      <c r="K136" s="59" t="s">
        <v>73</v>
      </c>
      <c r="L136" s="63">
        <v>386.01</v>
      </c>
      <c r="M136" s="59" t="s">
        <v>55</v>
      </c>
      <c r="N136" s="59" t="s">
        <v>56</v>
      </c>
      <c r="O136" s="59" t="s">
        <v>210</v>
      </c>
      <c r="P136" s="82">
        <v>42258</v>
      </c>
      <c r="Q136" s="59" t="s">
        <v>58</v>
      </c>
    </row>
    <row r="137" spans="1:17" x14ac:dyDescent="0.25">
      <c r="A137" s="59" t="s">
        <v>97</v>
      </c>
      <c r="B137" s="59" t="s">
        <v>47</v>
      </c>
      <c r="C137" s="59" t="s">
        <v>48</v>
      </c>
      <c r="D137" s="59" t="s">
        <v>49</v>
      </c>
      <c r="E137" s="59" t="s">
        <v>50</v>
      </c>
      <c r="F137" s="61" t="s">
        <v>51</v>
      </c>
      <c r="G137" s="59" t="s">
        <v>60</v>
      </c>
      <c r="H137" s="59" t="s">
        <v>50</v>
      </c>
      <c r="I137" s="59" t="s">
        <v>50</v>
      </c>
      <c r="J137" s="59" t="s">
        <v>172</v>
      </c>
      <c r="K137" s="59" t="s">
        <v>71</v>
      </c>
      <c r="L137" s="63">
        <v>386.01</v>
      </c>
      <c r="M137" s="59" t="s">
        <v>55</v>
      </c>
      <c r="N137" s="59" t="s">
        <v>56</v>
      </c>
      <c r="O137" s="59" t="s">
        <v>211</v>
      </c>
      <c r="P137" s="82">
        <v>42258</v>
      </c>
      <c r="Q137" s="59" t="s">
        <v>58</v>
      </c>
    </row>
    <row r="138" spans="1:17" x14ac:dyDescent="0.25">
      <c r="A138" s="59" t="s">
        <v>97</v>
      </c>
      <c r="B138" s="59" t="s">
        <v>47</v>
      </c>
      <c r="C138" s="59" t="s">
        <v>48</v>
      </c>
      <c r="D138" s="59" t="s">
        <v>49</v>
      </c>
      <c r="E138" s="59" t="s">
        <v>50</v>
      </c>
      <c r="F138" s="61" t="s">
        <v>51</v>
      </c>
      <c r="G138" s="59" t="s">
        <v>52</v>
      </c>
      <c r="H138" s="59" t="s">
        <v>50</v>
      </c>
      <c r="I138" s="59" t="s">
        <v>50</v>
      </c>
      <c r="J138" s="59" t="s">
        <v>53</v>
      </c>
      <c r="K138" s="59" t="s">
        <v>62</v>
      </c>
      <c r="L138" s="63">
        <v>353.92</v>
      </c>
      <c r="M138" s="59" t="s">
        <v>55</v>
      </c>
      <c r="N138" s="59" t="s">
        <v>56</v>
      </c>
      <c r="O138" s="59" t="s">
        <v>212</v>
      </c>
      <c r="P138" s="82">
        <v>42258</v>
      </c>
      <c r="Q138" s="59" t="s">
        <v>58</v>
      </c>
    </row>
    <row r="139" spans="1:17" x14ac:dyDescent="0.25">
      <c r="A139" s="59" t="s">
        <v>97</v>
      </c>
      <c r="B139" s="59" t="s">
        <v>47</v>
      </c>
      <c r="C139" s="59" t="s">
        <v>48</v>
      </c>
      <c r="D139" s="59" t="s">
        <v>49</v>
      </c>
      <c r="E139" s="59" t="s">
        <v>50</v>
      </c>
      <c r="F139" s="61" t="s">
        <v>51</v>
      </c>
      <c r="G139" s="59" t="s">
        <v>52</v>
      </c>
      <c r="H139" s="59" t="s">
        <v>50</v>
      </c>
      <c r="I139" s="59" t="s">
        <v>50</v>
      </c>
      <c r="J139" s="59" t="s">
        <v>53</v>
      </c>
      <c r="K139" s="59" t="s">
        <v>54</v>
      </c>
      <c r="L139" s="63">
        <v>353.92</v>
      </c>
      <c r="M139" s="59" t="s">
        <v>55</v>
      </c>
      <c r="N139" s="59" t="s">
        <v>56</v>
      </c>
      <c r="O139" s="59" t="s">
        <v>213</v>
      </c>
      <c r="P139" s="82">
        <v>42258</v>
      </c>
      <c r="Q139" s="59" t="s">
        <v>58</v>
      </c>
    </row>
    <row r="140" spans="1:17" x14ac:dyDescent="0.25">
      <c r="A140" s="59" t="s">
        <v>97</v>
      </c>
      <c r="B140" s="59" t="s">
        <v>47</v>
      </c>
      <c r="C140" s="59" t="s">
        <v>48</v>
      </c>
      <c r="D140" s="59" t="s">
        <v>49</v>
      </c>
      <c r="E140" s="59" t="s">
        <v>50</v>
      </c>
      <c r="F140" s="61" t="s">
        <v>51</v>
      </c>
      <c r="G140" s="59" t="s">
        <v>52</v>
      </c>
      <c r="H140" s="59" t="s">
        <v>50</v>
      </c>
      <c r="I140" s="59" t="s">
        <v>50</v>
      </c>
      <c r="J140" s="59" t="s">
        <v>53</v>
      </c>
      <c r="K140" s="59" t="s">
        <v>62</v>
      </c>
      <c r="L140" s="63">
        <v>353.92</v>
      </c>
      <c r="M140" s="59" t="s">
        <v>55</v>
      </c>
      <c r="N140" s="59" t="s">
        <v>56</v>
      </c>
      <c r="O140" s="59" t="s">
        <v>214</v>
      </c>
      <c r="P140" s="82">
        <v>42258</v>
      </c>
      <c r="Q140" s="59" t="s">
        <v>58</v>
      </c>
    </row>
    <row r="141" spans="1:17" x14ac:dyDescent="0.25">
      <c r="A141" s="59" t="s">
        <v>97</v>
      </c>
      <c r="B141" s="59" t="s">
        <v>47</v>
      </c>
      <c r="C141" s="59" t="s">
        <v>48</v>
      </c>
      <c r="D141" s="59" t="s">
        <v>49</v>
      </c>
      <c r="E141" s="59" t="s">
        <v>50</v>
      </c>
      <c r="F141" s="61" t="s">
        <v>51</v>
      </c>
      <c r="G141" s="59" t="s">
        <v>52</v>
      </c>
      <c r="H141" s="59" t="s">
        <v>50</v>
      </c>
      <c r="I141" s="59" t="s">
        <v>50</v>
      </c>
      <c r="J141" s="59" t="s">
        <v>53</v>
      </c>
      <c r="K141" s="59" t="s">
        <v>71</v>
      </c>
      <c r="L141" s="63">
        <v>340</v>
      </c>
      <c r="M141" s="59" t="s">
        <v>55</v>
      </c>
      <c r="N141" s="59" t="s">
        <v>56</v>
      </c>
      <c r="O141" s="59" t="s">
        <v>98</v>
      </c>
      <c r="P141" s="82">
        <v>42258</v>
      </c>
      <c r="Q141" s="59" t="s">
        <v>58</v>
      </c>
    </row>
    <row r="142" spans="1:17" x14ac:dyDescent="0.25">
      <c r="A142" s="59" t="s">
        <v>97</v>
      </c>
      <c r="B142" s="59" t="s">
        <v>47</v>
      </c>
      <c r="C142" s="59" t="s">
        <v>48</v>
      </c>
      <c r="D142" s="59" t="s">
        <v>49</v>
      </c>
      <c r="E142" s="59" t="s">
        <v>50</v>
      </c>
      <c r="F142" s="61" t="s">
        <v>51</v>
      </c>
      <c r="G142" s="59" t="s">
        <v>215</v>
      </c>
      <c r="H142" s="59" t="s">
        <v>50</v>
      </c>
      <c r="I142" s="59" t="s">
        <v>50</v>
      </c>
      <c r="J142" s="59" t="s">
        <v>216</v>
      </c>
      <c r="K142" s="59" t="s">
        <v>62</v>
      </c>
      <c r="L142" s="63">
        <v>330</v>
      </c>
      <c r="M142" s="59" t="s">
        <v>55</v>
      </c>
      <c r="N142" s="59" t="s">
        <v>56</v>
      </c>
      <c r="O142" s="59" t="s">
        <v>217</v>
      </c>
      <c r="P142" s="82">
        <v>42258</v>
      </c>
      <c r="Q142" s="59" t="s">
        <v>58</v>
      </c>
    </row>
    <row r="143" spans="1:17" x14ac:dyDescent="0.25">
      <c r="A143" s="59" t="s">
        <v>97</v>
      </c>
      <c r="B143" s="59" t="s">
        <v>47</v>
      </c>
      <c r="C143" s="59" t="s">
        <v>48</v>
      </c>
      <c r="D143" s="59" t="s">
        <v>49</v>
      </c>
      <c r="E143" s="59" t="s">
        <v>50</v>
      </c>
      <c r="F143" s="61" t="s">
        <v>51</v>
      </c>
      <c r="G143" s="59" t="s">
        <v>69</v>
      </c>
      <c r="H143" s="59" t="s">
        <v>50</v>
      </c>
      <c r="I143" s="59" t="s">
        <v>50</v>
      </c>
      <c r="J143" s="59" t="s">
        <v>192</v>
      </c>
      <c r="K143" s="59" t="s">
        <v>71</v>
      </c>
      <c r="L143" s="63">
        <v>312.81</v>
      </c>
      <c r="M143" s="59" t="s">
        <v>55</v>
      </c>
      <c r="N143" s="59" t="s">
        <v>56</v>
      </c>
      <c r="O143" s="59" t="s">
        <v>218</v>
      </c>
      <c r="P143" s="82">
        <v>42258</v>
      </c>
      <c r="Q143" s="59" t="s">
        <v>58</v>
      </c>
    </row>
    <row r="144" spans="1:17" x14ac:dyDescent="0.25">
      <c r="A144" s="59" t="s">
        <v>97</v>
      </c>
      <c r="B144" s="59" t="s">
        <v>47</v>
      </c>
      <c r="C144" s="59" t="s">
        <v>48</v>
      </c>
      <c r="D144" s="59" t="s">
        <v>49</v>
      </c>
      <c r="E144" s="59" t="s">
        <v>50</v>
      </c>
      <c r="F144" s="61" t="s">
        <v>51</v>
      </c>
      <c r="G144" s="59" t="s">
        <v>81</v>
      </c>
      <c r="H144" s="59" t="s">
        <v>50</v>
      </c>
      <c r="I144" s="59" t="s">
        <v>50</v>
      </c>
      <c r="J144" s="59" t="s">
        <v>82</v>
      </c>
      <c r="K144" s="59" t="s">
        <v>54</v>
      </c>
      <c r="L144" s="63">
        <v>309.7</v>
      </c>
      <c r="M144" s="59" t="s">
        <v>55</v>
      </c>
      <c r="N144" s="59" t="s">
        <v>56</v>
      </c>
      <c r="O144" s="59" t="s">
        <v>168</v>
      </c>
      <c r="P144" s="82">
        <v>42258</v>
      </c>
      <c r="Q144" s="59" t="s">
        <v>58</v>
      </c>
    </row>
    <row r="145" spans="1:17" x14ac:dyDescent="0.25">
      <c r="A145" s="59" t="s">
        <v>97</v>
      </c>
      <c r="B145" s="59" t="s">
        <v>47</v>
      </c>
      <c r="C145" s="59" t="s">
        <v>48</v>
      </c>
      <c r="D145" s="59" t="s">
        <v>49</v>
      </c>
      <c r="E145" s="59" t="s">
        <v>50</v>
      </c>
      <c r="F145" s="61" t="s">
        <v>51</v>
      </c>
      <c r="G145" s="59" t="s">
        <v>60</v>
      </c>
      <c r="H145" s="59" t="s">
        <v>50</v>
      </c>
      <c r="I145" s="59" t="s">
        <v>50</v>
      </c>
      <c r="J145" s="59" t="s">
        <v>172</v>
      </c>
      <c r="K145" s="59" t="s">
        <v>62</v>
      </c>
      <c r="L145" s="63">
        <v>309.7</v>
      </c>
      <c r="M145" s="59" t="s">
        <v>55</v>
      </c>
      <c r="N145" s="59" t="s">
        <v>56</v>
      </c>
      <c r="O145" s="59" t="s">
        <v>219</v>
      </c>
      <c r="P145" s="82">
        <v>42258</v>
      </c>
      <c r="Q145" s="59" t="s">
        <v>58</v>
      </c>
    </row>
    <row r="146" spans="1:17" x14ac:dyDescent="0.25">
      <c r="A146" s="59" t="s">
        <v>97</v>
      </c>
      <c r="B146" s="59" t="s">
        <v>47</v>
      </c>
      <c r="C146" s="59" t="s">
        <v>48</v>
      </c>
      <c r="D146" s="59" t="s">
        <v>49</v>
      </c>
      <c r="E146" s="59" t="s">
        <v>50</v>
      </c>
      <c r="F146" s="61" t="s">
        <v>51</v>
      </c>
      <c r="G146" s="59" t="s">
        <v>69</v>
      </c>
      <c r="H146" s="59" t="s">
        <v>50</v>
      </c>
      <c r="I146" s="59" t="s">
        <v>50</v>
      </c>
      <c r="J146" s="59" t="s">
        <v>192</v>
      </c>
      <c r="K146" s="59" t="s">
        <v>71</v>
      </c>
      <c r="L146" s="63">
        <v>296.32</v>
      </c>
      <c r="M146" s="59" t="s">
        <v>55</v>
      </c>
      <c r="N146" s="59" t="s">
        <v>56</v>
      </c>
      <c r="O146" s="59" t="s">
        <v>220</v>
      </c>
      <c r="P146" s="82">
        <v>42258</v>
      </c>
      <c r="Q146" s="59" t="s">
        <v>58</v>
      </c>
    </row>
    <row r="147" spans="1:17" x14ac:dyDescent="0.25">
      <c r="A147" s="59" t="s">
        <v>97</v>
      </c>
      <c r="B147" s="59" t="s">
        <v>47</v>
      </c>
      <c r="C147" s="59" t="s">
        <v>48</v>
      </c>
      <c r="D147" s="59" t="s">
        <v>49</v>
      </c>
      <c r="E147" s="59" t="s">
        <v>50</v>
      </c>
      <c r="F147" s="61" t="s">
        <v>51</v>
      </c>
      <c r="G147" s="59" t="s">
        <v>52</v>
      </c>
      <c r="H147" s="59" t="s">
        <v>50</v>
      </c>
      <c r="I147" s="59" t="s">
        <v>50</v>
      </c>
      <c r="J147" s="59" t="s">
        <v>53</v>
      </c>
      <c r="K147" s="59" t="s">
        <v>73</v>
      </c>
      <c r="L147" s="63">
        <v>272.45</v>
      </c>
      <c r="M147" s="59" t="s">
        <v>55</v>
      </c>
      <c r="N147" s="59" t="s">
        <v>56</v>
      </c>
      <c r="O147" s="59" t="s">
        <v>221</v>
      </c>
      <c r="P147" s="82">
        <v>42258</v>
      </c>
      <c r="Q147" s="59" t="s">
        <v>58</v>
      </c>
    </row>
    <row r="148" spans="1:17" x14ac:dyDescent="0.25">
      <c r="A148" s="59" t="s">
        <v>97</v>
      </c>
      <c r="B148" s="59" t="s">
        <v>47</v>
      </c>
      <c r="C148" s="59" t="s">
        <v>48</v>
      </c>
      <c r="D148" s="59" t="s">
        <v>49</v>
      </c>
      <c r="E148" s="59" t="s">
        <v>50</v>
      </c>
      <c r="F148" s="61" t="s">
        <v>51</v>
      </c>
      <c r="G148" s="59" t="s">
        <v>86</v>
      </c>
      <c r="H148" s="59" t="s">
        <v>50</v>
      </c>
      <c r="I148" s="59" t="s">
        <v>49</v>
      </c>
      <c r="J148" s="59" t="s">
        <v>87</v>
      </c>
      <c r="K148" s="59" t="s">
        <v>54</v>
      </c>
      <c r="L148" s="63">
        <v>209.70000000000002</v>
      </c>
      <c r="M148" s="59" t="s">
        <v>55</v>
      </c>
      <c r="N148" s="59" t="s">
        <v>56</v>
      </c>
      <c r="O148" s="59" t="s">
        <v>222</v>
      </c>
      <c r="P148" s="82">
        <v>42258</v>
      </c>
      <c r="Q148" s="59" t="s">
        <v>58</v>
      </c>
    </row>
    <row r="149" spans="1:17" x14ac:dyDescent="0.25">
      <c r="A149" s="59" t="s">
        <v>97</v>
      </c>
      <c r="B149" s="59" t="s">
        <v>47</v>
      </c>
      <c r="C149" s="59" t="s">
        <v>48</v>
      </c>
      <c r="D149" s="59" t="s">
        <v>49</v>
      </c>
      <c r="E149" s="59" t="s">
        <v>50</v>
      </c>
      <c r="F149" s="61" t="s">
        <v>51</v>
      </c>
      <c r="G149" s="59" t="s">
        <v>86</v>
      </c>
      <c r="H149" s="59" t="s">
        <v>50</v>
      </c>
      <c r="I149" s="59" t="s">
        <v>50</v>
      </c>
      <c r="J149" s="59" t="s">
        <v>53</v>
      </c>
      <c r="K149" s="59" t="s">
        <v>54</v>
      </c>
      <c r="L149" s="63">
        <v>209.70000000000002</v>
      </c>
      <c r="M149" s="59" t="s">
        <v>55</v>
      </c>
      <c r="N149" s="59" t="s">
        <v>56</v>
      </c>
      <c r="O149" s="59" t="s">
        <v>222</v>
      </c>
      <c r="P149" s="82">
        <v>42258</v>
      </c>
      <c r="Q149" s="59" t="s">
        <v>58</v>
      </c>
    </row>
    <row r="150" spans="1:17" x14ac:dyDescent="0.25">
      <c r="A150" s="59" t="s">
        <v>97</v>
      </c>
      <c r="B150" s="59" t="s">
        <v>47</v>
      </c>
      <c r="C150" s="59" t="s">
        <v>48</v>
      </c>
      <c r="D150" s="59" t="s">
        <v>49</v>
      </c>
      <c r="E150" s="59" t="s">
        <v>50</v>
      </c>
      <c r="F150" s="61" t="s">
        <v>51</v>
      </c>
      <c r="G150" s="59" t="s">
        <v>81</v>
      </c>
      <c r="H150" s="59" t="s">
        <v>50</v>
      </c>
      <c r="I150" s="59" t="s">
        <v>50</v>
      </c>
      <c r="J150" s="59" t="s">
        <v>82</v>
      </c>
      <c r="K150" s="59" t="s">
        <v>54</v>
      </c>
      <c r="L150" s="63">
        <v>200</v>
      </c>
      <c r="M150" s="59" t="s">
        <v>55</v>
      </c>
      <c r="N150" s="59" t="s">
        <v>56</v>
      </c>
      <c r="O150" s="59" t="s">
        <v>223</v>
      </c>
      <c r="P150" s="82">
        <v>42258</v>
      </c>
      <c r="Q150" s="59" t="s">
        <v>58</v>
      </c>
    </row>
    <row r="151" spans="1:17" x14ac:dyDescent="0.25">
      <c r="A151" s="59" t="s">
        <v>97</v>
      </c>
      <c r="B151" s="59" t="s">
        <v>47</v>
      </c>
      <c r="C151" s="59" t="s">
        <v>48</v>
      </c>
      <c r="D151" s="59" t="s">
        <v>49</v>
      </c>
      <c r="E151" s="59" t="s">
        <v>50</v>
      </c>
      <c r="F151" s="61" t="s">
        <v>51</v>
      </c>
      <c r="G151" s="59" t="s">
        <v>86</v>
      </c>
      <c r="H151" s="59" t="s">
        <v>50</v>
      </c>
      <c r="I151" s="59" t="s">
        <v>50</v>
      </c>
      <c r="J151" s="59" t="s">
        <v>53</v>
      </c>
      <c r="K151" s="59" t="s">
        <v>62</v>
      </c>
      <c r="L151" s="63">
        <v>97.51</v>
      </c>
      <c r="M151" s="59" t="s">
        <v>55</v>
      </c>
      <c r="N151" s="59" t="s">
        <v>56</v>
      </c>
      <c r="O151" s="59" t="s">
        <v>224</v>
      </c>
      <c r="P151" s="82">
        <v>42258</v>
      </c>
      <c r="Q151" s="59" t="s">
        <v>58</v>
      </c>
    </row>
    <row r="152" spans="1:17" x14ac:dyDescent="0.25">
      <c r="A152" s="59" t="s">
        <v>97</v>
      </c>
      <c r="B152" s="59" t="s">
        <v>47</v>
      </c>
      <c r="C152" s="59" t="s">
        <v>48</v>
      </c>
      <c r="D152" s="59" t="s">
        <v>49</v>
      </c>
      <c r="E152" s="59" t="s">
        <v>50</v>
      </c>
      <c r="F152" s="61" t="s">
        <v>51</v>
      </c>
      <c r="G152" s="59" t="s">
        <v>86</v>
      </c>
      <c r="H152" s="59" t="s">
        <v>50</v>
      </c>
      <c r="I152" s="59" t="s">
        <v>50</v>
      </c>
      <c r="J152" s="59" t="s">
        <v>87</v>
      </c>
      <c r="K152" s="59" t="s">
        <v>62</v>
      </c>
      <c r="L152" s="63">
        <v>97.5</v>
      </c>
      <c r="M152" s="59" t="s">
        <v>55</v>
      </c>
      <c r="N152" s="59" t="s">
        <v>56</v>
      </c>
      <c r="O152" s="59" t="s">
        <v>224</v>
      </c>
      <c r="P152" s="82">
        <v>42258</v>
      </c>
      <c r="Q152" s="59" t="s">
        <v>58</v>
      </c>
    </row>
    <row r="153" spans="1:17" x14ac:dyDescent="0.25">
      <c r="A153" s="59" t="s">
        <v>97</v>
      </c>
      <c r="B153" s="59" t="s">
        <v>47</v>
      </c>
      <c r="C153" s="59" t="s">
        <v>48</v>
      </c>
      <c r="D153" s="59" t="s">
        <v>49</v>
      </c>
      <c r="E153" s="59" t="s">
        <v>50</v>
      </c>
      <c r="F153" s="61" t="s">
        <v>51</v>
      </c>
      <c r="G153" s="59" t="s">
        <v>52</v>
      </c>
      <c r="H153" s="59" t="s">
        <v>50</v>
      </c>
      <c r="I153" s="59" t="s">
        <v>50</v>
      </c>
      <c r="J153" s="59" t="s">
        <v>53</v>
      </c>
      <c r="K153" s="59" t="s">
        <v>54</v>
      </c>
      <c r="L153" s="63">
        <v>76.97</v>
      </c>
      <c r="M153" s="59" t="s">
        <v>55</v>
      </c>
      <c r="N153" s="59" t="s">
        <v>56</v>
      </c>
      <c r="O153" s="59" t="s">
        <v>225</v>
      </c>
      <c r="P153" s="82">
        <v>42258</v>
      </c>
      <c r="Q153" s="59" t="s">
        <v>58</v>
      </c>
    </row>
    <row r="154" spans="1:17" x14ac:dyDescent="0.25">
      <c r="A154" s="59" t="s">
        <v>97</v>
      </c>
      <c r="B154" s="59" t="s">
        <v>47</v>
      </c>
      <c r="C154" s="59" t="s">
        <v>48</v>
      </c>
      <c r="D154" s="59" t="s">
        <v>49</v>
      </c>
      <c r="E154" s="59" t="s">
        <v>50</v>
      </c>
      <c r="F154" s="61" t="s">
        <v>51</v>
      </c>
      <c r="G154" s="59" t="s">
        <v>52</v>
      </c>
      <c r="H154" s="59" t="s">
        <v>50</v>
      </c>
      <c r="I154" s="59" t="s">
        <v>50</v>
      </c>
      <c r="J154" s="59" t="s">
        <v>53</v>
      </c>
      <c r="K154" s="59" t="s">
        <v>54</v>
      </c>
      <c r="L154" s="63">
        <v>55.7</v>
      </c>
      <c r="M154" s="59" t="s">
        <v>55</v>
      </c>
      <c r="N154" s="59" t="s">
        <v>56</v>
      </c>
      <c r="O154" s="59" t="s">
        <v>226</v>
      </c>
      <c r="P154" s="82">
        <v>42258</v>
      </c>
      <c r="Q154" s="59" t="s">
        <v>58</v>
      </c>
    </row>
    <row r="155" spans="1:17" x14ac:dyDescent="0.25">
      <c r="A155" s="59" t="s">
        <v>97</v>
      </c>
      <c r="B155" s="59" t="s">
        <v>47</v>
      </c>
      <c r="C155" s="59" t="s">
        <v>48</v>
      </c>
      <c r="D155" s="59" t="s">
        <v>49</v>
      </c>
      <c r="E155" s="59" t="s">
        <v>50</v>
      </c>
      <c r="F155" s="61" t="s">
        <v>51</v>
      </c>
      <c r="G155" s="59" t="s">
        <v>81</v>
      </c>
      <c r="H155" s="59" t="s">
        <v>50</v>
      </c>
      <c r="I155" s="59" t="s">
        <v>50</v>
      </c>
      <c r="J155" s="59" t="s">
        <v>82</v>
      </c>
      <c r="K155" s="59" t="s">
        <v>62</v>
      </c>
      <c r="L155" s="63">
        <v>55.7</v>
      </c>
      <c r="M155" s="59" t="s">
        <v>55</v>
      </c>
      <c r="N155" s="59" t="s">
        <v>56</v>
      </c>
      <c r="O155" s="59" t="s">
        <v>227</v>
      </c>
      <c r="P155" s="82">
        <v>42258</v>
      </c>
      <c r="Q155" s="59" t="s">
        <v>58</v>
      </c>
    </row>
    <row r="156" spans="1:17" x14ac:dyDescent="0.25">
      <c r="A156" s="59" t="s">
        <v>181</v>
      </c>
      <c r="B156" s="59" t="s">
        <v>47</v>
      </c>
      <c r="C156" s="59" t="s">
        <v>48</v>
      </c>
      <c r="D156" s="59" t="s">
        <v>49</v>
      </c>
      <c r="E156" s="59" t="s">
        <v>50</v>
      </c>
      <c r="F156" s="61" t="s">
        <v>51</v>
      </c>
      <c r="G156" s="59" t="s">
        <v>65</v>
      </c>
      <c r="H156" s="59" t="s">
        <v>50</v>
      </c>
      <c r="I156" s="59" t="s">
        <v>50</v>
      </c>
      <c r="J156" s="59" t="s">
        <v>177</v>
      </c>
      <c r="K156" s="59" t="s">
        <v>54</v>
      </c>
      <c r="L156" s="63">
        <v>330</v>
      </c>
      <c r="M156" s="59" t="s">
        <v>55</v>
      </c>
      <c r="N156" s="59" t="s">
        <v>56</v>
      </c>
      <c r="O156" s="59" t="s">
        <v>228</v>
      </c>
      <c r="P156" s="82">
        <v>42226</v>
      </c>
      <c r="Q156" s="59" t="s">
        <v>58</v>
      </c>
    </row>
    <row r="157" spans="1:17" x14ac:dyDescent="0.25">
      <c r="A157" s="59" t="s">
        <v>181</v>
      </c>
      <c r="B157" s="59" t="s">
        <v>47</v>
      </c>
      <c r="C157" s="59" t="s">
        <v>48</v>
      </c>
      <c r="D157" s="59" t="s">
        <v>49</v>
      </c>
      <c r="E157" s="59" t="s">
        <v>50</v>
      </c>
      <c r="F157" s="61" t="s">
        <v>51</v>
      </c>
      <c r="G157" s="59" t="s">
        <v>52</v>
      </c>
      <c r="H157" s="59" t="s">
        <v>50</v>
      </c>
      <c r="I157" s="59" t="s">
        <v>50</v>
      </c>
      <c r="J157" s="59" t="s">
        <v>53</v>
      </c>
      <c r="K157" s="59" t="s">
        <v>54</v>
      </c>
      <c r="L157" s="63">
        <v>329</v>
      </c>
      <c r="M157" s="59" t="s">
        <v>55</v>
      </c>
      <c r="N157" s="59" t="s">
        <v>56</v>
      </c>
      <c r="O157" s="59" t="s">
        <v>229</v>
      </c>
      <c r="P157" s="82">
        <v>42226</v>
      </c>
      <c r="Q157" s="59" t="s">
        <v>58</v>
      </c>
    </row>
    <row r="158" spans="1:17" x14ac:dyDescent="0.25">
      <c r="A158" s="59" t="s">
        <v>181</v>
      </c>
      <c r="B158" s="59" t="s">
        <v>47</v>
      </c>
      <c r="C158" s="59" t="s">
        <v>48</v>
      </c>
      <c r="D158" s="59" t="s">
        <v>49</v>
      </c>
      <c r="E158" s="59" t="s">
        <v>50</v>
      </c>
      <c r="F158" s="61" t="s">
        <v>51</v>
      </c>
      <c r="G158" s="59" t="s">
        <v>52</v>
      </c>
      <c r="H158" s="59" t="s">
        <v>50</v>
      </c>
      <c r="I158" s="59" t="s">
        <v>50</v>
      </c>
      <c r="J158" s="59" t="s">
        <v>53</v>
      </c>
      <c r="K158" s="59" t="s">
        <v>54</v>
      </c>
      <c r="L158" s="63">
        <v>319</v>
      </c>
      <c r="M158" s="59" t="s">
        <v>55</v>
      </c>
      <c r="N158" s="59" t="s">
        <v>56</v>
      </c>
      <c r="O158" s="59" t="s">
        <v>230</v>
      </c>
      <c r="P158" s="82">
        <v>42226</v>
      </c>
      <c r="Q158" s="59" t="s">
        <v>58</v>
      </c>
    </row>
    <row r="159" spans="1:17" x14ac:dyDescent="0.25">
      <c r="A159" s="59" t="s">
        <v>181</v>
      </c>
      <c r="B159" s="59" t="s">
        <v>47</v>
      </c>
      <c r="C159" s="59" t="s">
        <v>48</v>
      </c>
      <c r="D159" s="59" t="s">
        <v>49</v>
      </c>
      <c r="E159" s="59" t="s">
        <v>50</v>
      </c>
      <c r="F159" s="61" t="s">
        <v>51</v>
      </c>
      <c r="G159" s="59" t="s">
        <v>81</v>
      </c>
      <c r="H159" s="59" t="s">
        <v>50</v>
      </c>
      <c r="I159" s="59" t="s">
        <v>50</v>
      </c>
      <c r="J159" s="59" t="s">
        <v>82</v>
      </c>
      <c r="K159" s="59" t="s">
        <v>62</v>
      </c>
      <c r="L159" s="63">
        <v>319</v>
      </c>
      <c r="M159" s="59" t="s">
        <v>55</v>
      </c>
      <c r="N159" s="59" t="s">
        <v>56</v>
      </c>
      <c r="O159" s="59" t="s">
        <v>231</v>
      </c>
      <c r="P159" s="82">
        <v>42226</v>
      </c>
      <c r="Q159" s="59" t="s">
        <v>58</v>
      </c>
    </row>
    <row r="160" spans="1:17" x14ac:dyDescent="0.25">
      <c r="A160" s="59" t="s">
        <v>181</v>
      </c>
      <c r="B160" s="59" t="s">
        <v>47</v>
      </c>
      <c r="C160" s="59" t="s">
        <v>48</v>
      </c>
      <c r="D160" s="59" t="s">
        <v>49</v>
      </c>
      <c r="E160" s="59" t="s">
        <v>50</v>
      </c>
      <c r="F160" s="61" t="s">
        <v>51</v>
      </c>
      <c r="G160" s="59" t="s">
        <v>60</v>
      </c>
      <c r="H160" s="59" t="s">
        <v>50</v>
      </c>
      <c r="I160" s="59" t="s">
        <v>50</v>
      </c>
      <c r="J160" s="59" t="s">
        <v>172</v>
      </c>
      <c r="K160" s="59" t="s">
        <v>62</v>
      </c>
      <c r="L160" s="63">
        <v>276.97000000000003</v>
      </c>
      <c r="M160" s="59" t="s">
        <v>55</v>
      </c>
      <c r="N160" s="59" t="s">
        <v>56</v>
      </c>
      <c r="O160" s="59" t="s">
        <v>232</v>
      </c>
      <c r="P160" s="82">
        <v>42226</v>
      </c>
      <c r="Q160" s="59" t="s">
        <v>58</v>
      </c>
    </row>
    <row r="161" spans="1:17" x14ac:dyDescent="0.25">
      <c r="A161" s="59" t="s">
        <v>181</v>
      </c>
      <c r="B161" s="59" t="s">
        <v>47</v>
      </c>
      <c r="C161" s="59" t="s">
        <v>48</v>
      </c>
      <c r="D161" s="59" t="s">
        <v>49</v>
      </c>
      <c r="E161" s="59" t="s">
        <v>50</v>
      </c>
      <c r="F161" s="61" t="s">
        <v>51</v>
      </c>
      <c r="G161" s="59" t="s">
        <v>215</v>
      </c>
      <c r="H161" s="59" t="s">
        <v>50</v>
      </c>
      <c r="I161" s="59" t="s">
        <v>50</v>
      </c>
      <c r="J161" s="59" t="s">
        <v>216</v>
      </c>
      <c r="K161" s="59" t="s">
        <v>62</v>
      </c>
      <c r="L161" s="63">
        <v>265</v>
      </c>
      <c r="M161" s="59" t="s">
        <v>55</v>
      </c>
      <c r="N161" s="59" t="s">
        <v>56</v>
      </c>
      <c r="O161" s="59" t="s">
        <v>233</v>
      </c>
      <c r="P161" s="82">
        <v>42226</v>
      </c>
      <c r="Q161" s="59" t="s">
        <v>58</v>
      </c>
    </row>
    <row r="162" spans="1:17" x14ac:dyDescent="0.25">
      <c r="A162" s="59" t="s">
        <v>181</v>
      </c>
      <c r="B162" s="59" t="s">
        <v>47</v>
      </c>
      <c r="C162" s="59" t="s">
        <v>48</v>
      </c>
      <c r="D162" s="59" t="s">
        <v>49</v>
      </c>
      <c r="E162" s="59" t="s">
        <v>50</v>
      </c>
      <c r="F162" s="61" t="s">
        <v>51</v>
      </c>
      <c r="G162" s="59" t="s">
        <v>52</v>
      </c>
      <c r="H162" s="59" t="s">
        <v>50</v>
      </c>
      <c r="I162" s="59" t="s">
        <v>50</v>
      </c>
      <c r="J162" s="59" t="s">
        <v>53</v>
      </c>
      <c r="K162" s="59" t="s">
        <v>71</v>
      </c>
      <c r="L162" s="63">
        <v>263.01</v>
      </c>
      <c r="M162" s="59" t="s">
        <v>55</v>
      </c>
      <c r="N162" s="59" t="s">
        <v>56</v>
      </c>
      <c r="O162" s="59" t="s">
        <v>234</v>
      </c>
      <c r="P162" s="82">
        <v>42226</v>
      </c>
      <c r="Q162" s="59" t="s">
        <v>58</v>
      </c>
    </row>
    <row r="163" spans="1:17" x14ac:dyDescent="0.25">
      <c r="A163" s="59" t="s">
        <v>181</v>
      </c>
      <c r="B163" s="59" t="s">
        <v>47</v>
      </c>
      <c r="C163" s="59" t="s">
        <v>48</v>
      </c>
      <c r="D163" s="59" t="s">
        <v>49</v>
      </c>
      <c r="E163" s="59" t="s">
        <v>50</v>
      </c>
      <c r="F163" s="61" t="s">
        <v>51</v>
      </c>
      <c r="G163" s="59" t="s">
        <v>215</v>
      </c>
      <c r="H163" s="59" t="s">
        <v>50</v>
      </c>
      <c r="I163" s="59" t="s">
        <v>50</v>
      </c>
      <c r="J163" s="59" t="s">
        <v>216</v>
      </c>
      <c r="K163" s="59" t="s">
        <v>62</v>
      </c>
      <c r="L163" s="63">
        <v>238.01</v>
      </c>
      <c r="M163" s="59" t="s">
        <v>55</v>
      </c>
      <c r="N163" s="59" t="s">
        <v>56</v>
      </c>
      <c r="O163" s="59" t="s">
        <v>235</v>
      </c>
      <c r="P163" s="82">
        <v>42226</v>
      </c>
      <c r="Q163" s="59" t="s">
        <v>58</v>
      </c>
    </row>
    <row r="164" spans="1:17" x14ac:dyDescent="0.25">
      <c r="A164" s="59" t="s">
        <v>181</v>
      </c>
      <c r="B164" s="59" t="s">
        <v>47</v>
      </c>
      <c r="C164" s="59" t="s">
        <v>48</v>
      </c>
      <c r="D164" s="59" t="s">
        <v>49</v>
      </c>
      <c r="E164" s="59" t="s">
        <v>50</v>
      </c>
      <c r="F164" s="61" t="s">
        <v>51</v>
      </c>
      <c r="G164" s="59" t="s">
        <v>52</v>
      </c>
      <c r="H164" s="59" t="s">
        <v>50</v>
      </c>
      <c r="I164" s="59" t="s">
        <v>50</v>
      </c>
      <c r="J164" s="59" t="s">
        <v>53</v>
      </c>
      <c r="K164" s="59" t="s">
        <v>54</v>
      </c>
      <c r="L164" s="63">
        <v>238.01</v>
      </c>
      <c r="M164" s="59" t="s">
        <v>55</v>
      </c>
      <c r="N164" s="59" t="s">
        <v>56</v>
      </c>
      <c r="O164" s="59" t="s">
        <v>236</v>
      </c>
      <c r="P164" s="82">
        <v>42226</v>
      </c>
      <c r="Q164" s="59" t="s">
        <v>58</v>
      </c>
    </row>
    <row r="165" spans="1:17" x14ac:dyDescent="0.25">
      <c r="A165" s="59" t="s">
        <v>181</v>
      </c>
      <c r="B165" s="59" t="s">
        <v>47</v>
      </c>
      <c r="C165" s="59" t="s">
        <v>48</v>
      </c>
      <c r="D165" s="59" t="s">
        <v>49</v>
      </c>
      <c r="E165" s="59" t="s">
        <v>50</v>
      </c>
      <c r="F165" s="61" t="s">
        <v>51</v>
      </c>
      <c r="G165" s="59" t="s">
        <v>215</v>
      </c>
      <c r="H165" s="59" t="s">
        <v>50</v>
      </c>
      <c r="I165" s="59" t="s">
        <v>50</v>
      </c>
      <c r="J165" s="59" t="s">
        <v>216</v>
      </c>
      <c r="K165" s="59" t="s">
        <v>62</v>
      </c>
      <c r="L165" s="63">
        <v>238.01</v>
      </c>
      <c r="M165" s="59" t="s">
        <v>55</v>
      </c>
      <c r="N165" s="59" t="s">
        <v>56</v>
      </c>
      <c r="O165" s="59" t="s">
        <v>237</v>
      </c>
      <c r="P165" s="82">
        <v>42226</v>
      </c>
      <c r="Q165" s="59" t="s">
        <v>58</v>
      </c>
    </row>
    <row r="166" spans="1:17" x14ac:dyDescent="0.25">
      <c r="A166" s="59" t="s">
        <v>181</v>
      </c>
      <c r="B166" s="59" t="s">
        <v>47</v>
      </c>
      <c r="C166" s="59" t="s">
        <v>48</v>
      </c>
      <c r="D166" s="59" t="s">
        <v>49</v>
      </c>
      <c r="E166" s="59" t="s">
        <v>50</v>
      </c>
      <c r="F166" s="61" t="s">
        <v>51</v>
      </c>
      <c r="G166" s="59" t="s">
        <v>52</v>
      </c>
      <c r="H166" s="59" t="s">
        <v>50</v>
      </c>
      <c r="I166" s="59" t="s">
        <v>50</v>
      </c>
      <c r="J166" s="59" t="s">
        <v>53</v>
      </c>
      <c r="K166" s="59" t="s">
        <v>54</v>
      </c>
      <c r="L166" s="63">
        <v>200</v>
      </c>
      <c r="M166" s="59" t="s">
        <v>55</v>
      </c>
      <c r="N166" s="59" t="s">
        <v>56</v>
      </c>
      <c r="O166" s="59" t="s">
        <v>238</v>
      </c>
      <c r="P166" s="82">
        <v>42226</v>
      </c>
      <c r="Q166" s="59" t="s">
        <v>58</v>
      </c>
    </row>
    <row r="167" spans="1:17" x14ac:dyDescent="0.25">
      <c r="A167" s="59" t="s">
        <v>97</v>
      </c>
      <c r="B167" s="59" t="s">
        <v>47</v>
      </c>
      <c r="C167" s="59" t="s">
        <v>48</v>
      </c>
      <c r="D167" s="59" t="s">
        <v>49</v>
      </c>
      <c r="E167" s="59" t="s">
        <v>50</v>
      </c>
      <c r="F167" s="61" t="s">
        <v>51</v>
      </c>
      <c r="G167" s="59" t="s">
        <v>69</v>
      </c>
      <c r="H167" s="59" t="s">
        <v>50</v>
      </c>
      <c r="I167" s="59" t="s">
        <v>49</v>
      </c>
      <c r="J167" s="59" t="s">
        <v>192</v>
      </c>
      <c r="K167" s="59" t="s">
        <v>73</v>
      </c>
      <c r="L167" s="63">
        <v>463.2</v>
      </c>
      <c r="M167" s="59" t="s">
        <v>55</v>
      </c>
      <c r="N167" s="59" t="s">
        <v>56</v>
      </c>
      <c r="O167" s="59" t="s">
        <v>239</v>
      </c>
      <c r="P167" s="82">
        <v>42258</v>
      </c>
      <c r="Q167" s="59" t="s">
        <v>58</v>
      </c>
    </row>
    <row r="168" spans="1:17" x14ac:dyDescent="0.25">
      <c r="A168" s="59" t="s">
        <v>97</v>
      </c>
      <c r="B168" s="59" t="s">
        <v>47</v>
      </c>
      <c r="C168" s="59" t="s">
        <v>48</v>
      </c>
      <c r="D168" s="59" t="s">
        <v>49</v>
      </c>
      <c r="E168" s="59" t="s">
        <v>50</v>
      </c>
      <c r="F168" s="61" t="s">
        <v>51</v>
      </c>
      <c r="G168" s="59" t="s">
        <v>69</v>
      </c>
      <c r="H168" s="59" t="s">
        <v>50</v>
      </c>
      <c r="I168" s="59" t="s">
        <v>50</v>
      </c>
      <c r="J168" s="59" t="s">
        <v>192</v>
      </c>
      <c r="K168" s="59" t="s">
        <v>71</v>
      </c>
      <c r="L168" s="63">
        <v>473.2</v>
      </c>
      <c r="M168" s="59" t="s">
        <v>55</v>
      </c>
      <c r="N168" s="59" t="s">
        <v>56</v>
      </c>
      <c r="O168" s="59" t="s">
        <v>240</v>
      </c>
      <c r="P168" s="82">
        <v>42258</v>
      </c>
      <c r="Q168" s="59" t="s">
        <v>58</v>
      </c>
    </row>
    <row r="169" spans="1:17" x14ac:dyDescent="0.25">
      <c r="A169" s="59" t="s">
        <v>97</v>
      </c>
      <c r="B169" s="59" t="s">
        <v>47</v>
      </c>
      <c r="C169" s="59" t="s">
        <v>48</v>
      </c>
      <c r="D169" s="59" t="s">
        <v>49</v>
      </c>
      <c r="E169" s="59" t="s">
        <v>50</v>
      </c>
      <c r="F169" s="61" t="s">
        <v>51</v>
      </c>
      <c r="G169" s="59" t="s">
        <v>69</v>
      </c>
      <c r="H169" s="59" t="s">
        <v>50</v>
      </c>
      <c r="I169" s="59" t="s">
        <v>50</v>
      </c>
      <c r="J169" s="59" t="s">
        <v>192</v>
      </c>
      <c r="K169" s="59" t="s">
        <v>71</v>
      </c>
      <c r="L169" s="63">
        <v>474.2</v>
      </c>
      <c r="M169" s="59" t="s">
        <v>55</v>
      </c>
      <c r="N169" s="59" t="s">
        <v>56</v>
      </c>
      <c r="O169" s="59" t="s">
        <v>241</v>
      </c>
      <c r="P169" s="82">
        <v>42258</v>
      </c>
      <c r="Q169" s="59" t="s">
        <v>58</v>
      </c>
    </row>
    <row r="170" spans="1:17" x14ac:dyDescent="0.25">
      <c r="A170" s="59" t="s">
        <v>97</v>
      </c>
      <c r="B170" s="59" t="s">
        <v>47</v>
      </c>
      <c r="C170" s="59" t="s">
        <v>48</v>
      </c>
      <c r="D170" s="59" t="s">
        <v>49</v>
      </c>
      <c r="E170" s="59" t="s">
        <v>50</v>
      </c>
      <c r="F170" s="61" t="s">
        <v>51</v>
      </c>
      <c r="G170" s="59" t="s">
        <v>69</v>
      </c>
      <c r="H170" s="59" t="s">
        <v>50</v>
      </c>
      <c r="I170" s="59" t="s">
        <v>50</v>
      </c>
      <c r="J170" s="59" t="s">
        <v>192</v>
      </c>
      <c r="K170" s="59" t="s">
        <v>71</v>
      </c>
      <c r="L170" s="63">
        <v>474.2</v>
      </c>
      <c r="M170" s="59" t="s">
        <v>55</v>
      </c>
      <c r="N170" s="59" t="s">
        <v>56</v>
      </c>
      <c r="O170" s="59" t="s">
        <v>242</v>
      </c>
      <c r="P170" s="82">
        <v>42258</v>
      </c>
      <c r="Q170" s="59" t="s">
        <v>58</v>
      </c>
    </row>
    <row r="171" spans="1:17" x14ac:dyDescent="0.25">
      <c r="A171" s="59" t="s">
        <v>97</v>
      </c>
      <c r="B171" s="59" t="s">
        <v>47</v>
      </c>
      <c r="C171" s="59" t="s">
        <v>48</v>
      </c>
      <c r="D171" s="59" t="s">
        <v>49</v>
      </c>
      <c r="E171" s="59" t="s">
        <v>50</v>
      </c>
      <c r="F171" s="61" t="s">
        <v>51</v>
      </c>
      <c r="G171" s="59" t="s">
        <v>69</v>
      </c>
      <c r="H171" s="59" t="s">
        <v>50</v>
      </c>
      <c r="I171" s="59" t="s">
        <v>50</v>
      </c>
      <c r="J171" s="59" t="s">
        <v>192</v>
      </c>
      <c r="K171" s="59" t="s">
        <v>71</v>
      </c>
      <c r="L171" s="63">
        <v>494.2</v>
      </c>
      <c r="M171" s="59" t="s">
        <v>55</v>
      </c>
      <c r="N171" s="59" t="s">
        <v>56</v>
      </c>
      <c r="O171" s="59" t="s">
        <v>243</v>
      </c>
      <c r="P171" s="82">
        <v>42258</v>
      </c>
      <c r="Q171" s="59" t="s">
        <v>58</v>
      </c>
    </row>
    <row r="172" spans="1:17" x14ac:dyDescent="0.25">
      <c r="A172" s="59" t="s">
        <v>97</v>
      </c>
      <c r="B172" s="59" t="s">
        <v>47</v>
      </c>
      <c r="C172" s="59" t="s">
        <v>48</v>
      </c>
      <c r="D172" s="59" t="s">
        <v>49</v>
      </c>
      <c r="E172" s="59" t="s">
        <v>50</v>
      </c>
      <c r="F172" s="61" t="s">
        <v>51</v>
      </c>
      <c r="G172" s="59" t="s">
        <v>69</v>
      </c>
      <c r="H172" s="59" t="s">
        <v>50</v>
      </c>
      <c r="I172" s="59" t="s">
        <v>50</v>
      </c>
      <c r="J172" s="59" t="s">
        <v>192</v>
      </c>
      <c r="K172" s="59" t="s">
        <v>71</v>
      </c>
      <c r="L172" s="63">
        <v>511.2</v>
      </c>
      <c r="M172" s="59" t="s">
        <v>55</v>
      </c>
      <c r="N172" s="59" t="s">
        <v>56</v>
      </c>
      <c r="O172" s="59" t="s">
        <v>244</v>
      </c>
      <c r="P172" s="82">
        <v>42258</v>
      </c>
      <c r="Q172" s="59" t="s">
        <v>58</v>
      </c>
    </row>
    <row r="173" spans="1:17" x14ac:dyDescent="0.25">
      <c r="A173" s="59" t="s">
        <v>97</v>
      </c>
      <c r="B173" s="59" t="s">
        <v>47</v>
      </c>
      <c r="C173" s="59" t="s">
        <v>48</v>
      </c>
      <c r="D173" s="59" t="s">
        <v>49</v>
      </c>
      <c r="E173" s="59" t="s">
        <v>50</v>
      </c>
      <c r="F173" s="61" t="s">
        <v>51</v>
      </c>
      <c r="G173" s="59" t="s">
        <v>60</v>
      </c>
      <c r="H173" s="59" t="s">
        <v>50</v>
      </c>
      <c r="I173" s="59" t="s">
        <v>50</v>
      </c>
      <c r="J173" s="59" t="s">
        <v>172</v>
      </c>
      <c r="K173" s="59" t="s">
        <v>73</v>
      </c>
      <c r="L173" s="63">
        <v>563.86</v>
      </c>
      <c r="M173" s="59" t="s">
        <v>55</v>
      </c>
      <c r="N173" s="59" t="s">
        <v>56</v>
      </c>
      <c r="O173" s="59" t="s">
        <v>245</v>
      </c>
      <c r="P173" s="82">
        <v>42258</v>
      </c>
      <c r="Q173" s="59" t="s">
        <v>58</v>
      </c>
    </row>
    <row r="174" spans="1:17" x14ac:dyDescent="0.25">
      <c r="A174" s="59" t="s">
        <v>181</v>
      </c>
      <c r="B174" s="59" t="s">
        <v>47</v>
      </c>
      <c r="C174" s="59" t="s">
        <v>48</v>
      </c>
      <c r="D174" s="59" t="s">
        <v>49</v>
      </c>
      <c r="E174" s="59" t="s">
        <v>50</v>
      </c>
      <c r="F174" s="61" t="s">
        <v>51</v>
      </c>
      <c r="G174" s="59" t="s">
        <v>215</v>
      </c>
      <c r="H174" s="59" t="s">
        <v>50</v>
      </c>
      <c r="I174" s="59" t="s">
        <v>50</v>
      </c>
      <c r="J174" s="59" t="s">
        <v>216</v>
      </c>
      <c r="K174" s="59" t="s">
        <v>54</v>
      </c>
      <c r="L174" s="63">
        <v>16.010000000000002</v>
      </c>
      <c r="M174" s="59" t="s">
        <v>55</v>
      </c>
      <c r="N174" s="59" t="s">
        <v>56</v>
      </c>
      <c r="O174" s="59" t="s">
        <v>246</v>
      </c>
      <c r="P174" s="82">
        <v>42226</v>
      </c>
      <c r="Q174" s="59" t="s">
        <v>58</v>
      </c>
    </row>
    <row r="175" spans="1:17" x14ac:dyDescent="0.25">
      <c r="A175" s="59" t="s">
        <v>181</v>
      </c>
      <c r="B175" s="59" t="s">
        <v>47</v>
      </c>
      <c r="C175" s="59" t="s">
        <v>48</v>
      </c>
      <c r="D175" s="59" t="s">
        <v>49</v>
      </c>
      <c r="E175" s="59" t="s">
        <v>50</v>
      </c>
      <c r="F175" s="61" t="s">
        <v>51</v>
      </c>
      <c r="G175" s="59" t="s">
        <v>86</v>
      </c>
      <c r="H175" s="59" t="s">
        <v>50</v>
      </c>
      <c r="I175" s="59" t="s">
        <v>50</v>
      </c>
      <c r="J175" s="59" t="s">
        <v>53</v>
      </c>
      <c r="K175" s="59" t="s">
        <v>54</v>
      </c>
      <c r="L175" s="63">
        <v>59.83</v>
      </c>
      <c r="M175" s="59" t="s">
        <v>55</v>
      </c>
      <c r="N175" s="59" t="s">
        <v>56</v>
      </c>
      <c r="O175" s="59" t="s">
        <v>247</v>
      </c>
      <c r="P175" s="82">
        <v>42226</v>
      </c>
      <c r="Q175" s="59" t="s">
        <v>58</v>
      </c>
    </row>
    <row r="176" spans="1:17" x14ac:dyDescent="0.25">
      <c r="A176" s="59" t="s">
        <v>181</v>
      </c>
      <c r="B176" s="59" t="s">
        <v>47</v>
      </c>
      <c r="C176" s="59" t="s">
        <v>48</v>
      </c>
      <c r="D176" s="59" t="s">
        <v>49</v>
      </c>
      <c r="E176" s="59" t="s">
        <v>50</v>
      </c>
      <c r="F176" s="61" t="s">
        <v>51</v>
      </c>
      <c r="G176" s="59" t="s">
        <v>86</v>
      </c>
      <c r="H176" s="59" t="s">
        <v>50</v>
      </c>
      <c r="I176" s="59" t="s">
        <v>50</v>
      </c>
      <c r="J176" s="59" t="s">
        <v>87</v>
      </c>
      <c r="K176" s="59" t="s">
        <v>54</v>
      </c>
      <c r="L176" s="63">
        <v>59.83</v>
      </c>
      <c r="M176" s="59" t="s">
        <v>55</v>
      </c>
      <c r="N176" s="59" t="s">
        <v>56</v>
      </c>
      <c r="O176" s="59" t="s">
        <v>247</v>
      </c>
      <c r="P176" s="82">
        <v>42226</v>
      </c>
      <c r="Q176" s="59" t="s">
        <v>58</v>
      </c>
    </row>
    <row r="177" spans="1:17" x14ac:dyDescent="0.25">
      <c r="A177" s="59" t="s">
        <v>181</v>
      </c>
      <c r="B177" s="59" t="s">
        <v>47</v>
      </c>
      <c r="C177" s="59" t="s">
        <v>48</v>
      </c>
      <c r="D177" s="59" t="s">
        <v>49</v>
      </c>
      <c r="E177" s="59" t="s">
        <v>50</v>
      </c>
      <c r="F177" s="61" t="s">
        <v>51</v>
      </c>
      <c r="G177" s="59" t="s">
        <v>60</v>
      </c>
      <c r="H177" s="59" t="s">
        <v>50</v>
      </c>
      <c r="I177" s="59" t="s">
        <v>50</v>
      </c>
      <c r="J177" s="59" t="s">
        <v>172</v>
      </c>
      <c r="K177" s="59" t="s">
        <v>62</v>
      </c>
      <c r="L177" s="63">
        <v>146.94</v>
      </c>
      <c r="M177" s="59" t="s">
        <v>55</v>
      </c>
      <c r="N177" s="59" t="s">
        <v>56</v>
      </c>
      <c r="O177" s="59" t="s">
        <v>248</v>
      </c>
      <c r="P177" s="82">
        <v>42226</v>
      </c>
      <c r="Q177" s="59" t="s">
        <v>58</v>
      </c>
    </row>
    <row r="178" spans="1:17" x14ac:dyDescent="0.25">
      <c r="A178" s="62"/>
      <c r="B178" s="62"/>
      <c r="C178" s="62"/>
      <c r="D178" s="62"/>
      <c r="E178" s="62"/>
      <c r="F178" s="62"/>
      <c r="G178" s="62"/>
      <c r="H178" s="62"/>
      <c r="I178" s="62"/>
      <c r="J178" s="62"/>
      <c r="K178" s="62"/>
      <c r="L178" s="63" t="s">
        <v>249</v>
      </c>
      <c r="M178" s="62"/>
      <c r="N178" s="62"/>
      <c r="O178" s="62"/>
      <c r="P178" s="64"/>
      <c r="Q178" s="62"/>
    </row>
    <row r="179" spans="1:17" x14ac:dyDescent="0.25">
      <c r="A179" s="59" t="s">
        <v>143</v>
      </c>
      <c r="B179" s="59" t="s">
        <v>47</v>
      </c>
      <c r="C179" s="59" t="s">
        <v>48</v>
      </c>
      <c r="D179" s="59" t="s">
        <v>49</v>
      </c>
      <c r="E179" s="59" t="s">
        <v>50</v>
      </c>
      <c r="F179" s="59" t="s">
        <v>250</v>
      </c>
      <c r="G179" s="59" t="s">
        <v>251</v>
      </c>
      <c r="H179" s="59" t="s">
        <v>50</v>
      </c>
      <c r="I179" s="59" t="s">
        <v>50</v>
      </c>
      <c r="J179" s="59" t="s">
        <v>50</v>
      </c>
      <c r="K179" s="59" t="s">
        <v>62</v>
      </c>
      <c r="L179" s="63">
        <v>369.40000000000003</v>
      </c>
      <c r="M179" s="59" t="s">
        <v>55</v>
      </c>
      <c r="N179" s="59" t="s">
        <v>56</v>
      </c>
      <c r="O179" s="59" t="s">
        <v>252</v>
      </c>
      <c r="P179" s="82">
        <v>42502</v>
      </c>
      <c r="Q179" s="59" t="s">
        <v>58</v>
      </c>
    </row>
    <row r="180" spans="1:17" x14ac:dyDescent="0.25">
      <c r="A180" s="59" t="s">
        <v>120</v>
      </c>
      <c r="B180" s="59" t="s">
        <v>47</v>
      </c>
      <c r="C180" s="59" t="s">
        <v>48</v>
      </c>
      <c r="D180" s="59" t="s">
        <v>49</v>
      </c>
      <c r="E180" s="59" t="s">
        <v>50</v>
      </c>
      <c r="F180" s="59" t="s">
        <v>250</v>
      </c>
      <c r="G180" s="59" t="s">
        <v>100</v>
      </c>
      <c r="H180" s="59" t="s">
        <v>50</v>
      </c>
      <c r="I180" s="59" t="s">
        <v>50</v>
      </c>
      <c r="J180" s="59" t="s">
        <v>50</v>
      </c>
      <c r="K180" s="59" t="s">
        <v>62</v>
      </c>
      <c r="L180" s="63">
        <v>359.7</v>
      </c>
      <c r="M180" s="59" t="s">
        <v>55</v>
      </c>
      <c r="N180" s="59" t="s">
        <v>56</v>
      </c>
      <c r="O180" s="59" t="s">
        <v>253</v>
      </c>
      <c r="P180" s="82">
        <v>42535</v>
      </c>
      <c r="Q180" s="59" t="s">
        <v>58</v>
      </c>
    </row>
    <row r="181" spans="1:17" x14ac:dyDescent="0.25">
      <c r="A181" s="59" t="s">
        <v>120</v>
      </c>
      <c r="B181" s="59" t="s">
        <v>47</v>
      </c>
      <c r="C181" s="59" t="s">
        <v>48</v>
      </c>
      <c r="D181" s="59" t="s">
        <v>49</v>
      </c>
      <c r="E181" s="59" t="s">
        <v>50</v>
      </c>
      <c r="F181" s="59" t="s">
        <v>250</v>
      </c>
      <c r="G181" s="59" t="s">
        <v>100</v>
      </c>
      <c r="H181" s="59" t="s">
        <v>50</v>
      </c>
      <c r="I181" s="59" t="s">
        <v>50</v>
      </c>
      <c r="J181" s="59" t="s">
        <v>50</v>
      </c>
      <c r="K181" s="59" t="s">
        <v>62</v>
      </c>
      <c r="L181" s="63">
        <v>259.95999999999998</v>
      </c>
      <c r="M181" s="59" t="s">
        <v>55</v>
      </c>
      <c r="N181" s="59" t="s">
        <v>56</v>
      </c>
      <c r="O181" s="59" t="s">
        <v>254</v>
      </c>
      <c r="P181" s="82">
        <v>42535</v>
      </c>
      <c r="Q181" s="59" t="s">
        <v>58</v>
      </c>
    </row>
    <row r="182" spans="1:17" x14ac:dyDescent="0.25">
      <c r="A182" s="59" t="s">
        <v>120</v>
      </c>
      <c r="B182" s="59" t="s">
        <v>47</v>
      </c>
      <c r="C182" s="59" t="s">
        <v>48</v>
      </c>
      <c r="D182" s="59" t="s">
        <v>49</v>
      </c>
      <c r="E182" s="59" t="s">
        <v>50</v>
      </c>
      <c r="F182" s="59" t="s">
        <v>250</v>
      </c>
      <c r="G182" s="59" t="s">
        <v>100</v>
      </c>
      <c r="H182" s="59" t="s">
        <v>50</v>
      </c>
      <c r="I182" s="59" t="s">
        <v>50</v>
      </c>
      <c r="J182" s="59" t="s">
        <v>50</v>
      </c>
      <c r="K182" s="59" t="s">
        <v>62</v>
      </c>
      <c r="L182" s="63">
        <v>32.69</v>
      </c>
      <c r="M182" s="59" t="s">
        <v>55</v>
      </c>
      <c r="N182" s="59" t="s">
        <v>56</v>
      </c>
      <c r="O182" s="59" t="s">
        <v>255</v>
      </c>
      <c r="P182" s="82">
        <v>42535</v>
      </c>
      <c r="Q182" s="59" t="s">
        <v>58</v>
      </c>
    </row>
    <row r="183" spans="1:17" x14ac:dyDescent="0.25">
      <c r="A183" s="59" t="s">
        <v>120</v>
      </c>
      <c r="B183" s="59" t="s">
        <v>47</v>
      </c>
      <c r="C183" s="59" t="s">
        <v>48</v>
      </c>
      <c r="D183" s="59" t="s">
        <v>49</v>
      </c>
      <c r="E183" s="59" t="s">
        <v>50</v>
      </c>
      <c r="F183" s="59" t="s">
        <v>250</v>
      </c>
      <c r="G183" s="59" t="s">
        <v>100</v>
      </c>
      <c r="H183" s="59" t="s">
        <v>50</v>
      </c>
      <c r="I183" s="59" t="s">
        <v>50</v>
      </c>
      <c r="J183" s="59" t="s">
        <v>50</v>
      </c>
      <c r="K183" s="59" t="s">
        <v>62</v>
      </c>
      <c r="L183" s="63">
        <v>22.88</v>
      </c>
      <c r="M183" s="59" t="s">
        <v>55</v>
      </c>
      <c r="N183" s="59" t="s">
        <v>56</v>
      </c>
      <c r="O183" s="59" t="s">
        <v>256</v>
      </c>
      <c r="P183" s="82">
        <v>42535</v>
      </c>
      <c r="Q183" s="59" t="s">
        <v>58</v>
      </c>
    </row>
    <row r="184" spans="1:17" x14ac:dyDescent="0.25">
      <c r="A184" s="59" t="s">
        <v>143</v>
      </c>
      <c r="B184" s="59" t="s">
        <v>47</v>
      </c>
      <c r="C184" s="59" t="s">
        <v>48</v>
      </c>
      <c r="D184" s="59" t="s">
        <v>49</v>
      </c>
      <c r="E184" s="59" t="s">
        <v>50</v>
      </c>
      <c r="F184" s="59" t="s">
        <v>250</v>
      </c>
      <c r="G184" s="59" t="s">
        <v>100</v>
      </c>
      <c r="H184" s="59" t="s">
        <v>50</v>
      </c>
      <c r="I184" s="59" t="s">
        <v>50</v>
      </c>
      <c r="J184" s="59" t="s">
        <v>50</v>
      </c>
      <c r="K184" s="59" t="s">
        <v>62</v>
      </c>
      <c r="L184" s="63">
        <v>434.58</v>
      </c>
      <c r="M184" s="59" t="s">
        <v>55</v>
      </c>
      <c r="N184" s="59" t="s">
        <v>56</v>
      </c>
      <c r="O184" s="59" t="s">
        <v>257</v>
      </c>
      <c r="P184" s="82">
        <v>42502</v>
      </c>
      <c r="Q184" s="59" t="s">
        <v>58</v>
      </c>
    </row>
    <row r="185" spans="1:17" x14ac:dyDescent="0.25">
      <c r="A185" s="59" t="s">
        <v>120</v>
      </c>
      <c r="B185" s="59" t="s">
        <v>47</v>
      </c>
      <c r="C185" s="59" t="s">
        <v>48</v>
      </c>
      <c r="D185" s="59" t="s">
        <v>49</v>
      </c>
      <c r="E185" s="59" t="s">
        <v>50</v>
      </c>
      <c r="F185" s="59" t="s">
        <v>250</v>
      </c>
      <c r="G185" s="59" t="s">
        <v>100</v>
      </c>
      <c r="H185" s="59" t="s">
        <v>50</v>
      </c>
      <c r="I185" s="59" t="s">
        <v>50</v>
      </c>
      <c r="J185" s="59" t="s">
        <v>50</v>
      </c>
      <c r="K185" s="59" t="s">
        <v>62</v>
      </c>
      <c r="L185" s="63">
        <v>392.39</v>
      </c>
      <c r="M185" s="59" t="s">
        <v>55</v>
      </c>
      <c r="N185" s="59" t="s">
        <v>56</v>
      </c>
      <c r="O185" s="59" t="s">
        <v>258</v>
      </c>
      <c r="P185" s="82">
        <v>42535</v>
      </c>
      <c r="Q185" s="59" t="s">
        <v>58</v>
      </c>
    </row>
    <row r="186" spans="1:17" x14ac:dyDescent="0.25">
      <c r="A186" s="59" t="s">
        <v>143</v>
      </c>
      <c r="B186" s="59" t="s">
        <v>47</v>
      </c>
      <c r="C186" s="59" t="s">
        <v>48</v>
      </c>
      <c r="D186" s="59" t="s">
        <v>49</v>
      </c>
      <c r="E186" s="59" t="s">
        <v>50</v>
      </c>
      <c r="F186" s="59" t="s">
        <v>250</v>
      </c>
      <c r="G186" s="59" t="s">
        <v>86</v>
      </c>
      <c r="H186" s="59" t="s">
        <v>50</v>
      </c>
      <c r="I186" s="59" t="s">
        <v>50</v>
      </c>
      <c r="J186" s="59" t="s">
        <v>50</v>
      </c>
      <c r="K186" s="59" t="s">
        <v>54</v>
      </c>
      <c r="L186" s="63">
        <v>313.95999999999998</v>
      </c>
      <c r="M186" s="59" t="s">
        <v>55</v>
      </c>
      <c r="N186" s="59" t="s">
        <v>56</v>
      </c>
      <c r="O186" s="59" t="s">
        <v>259</v>
      </c>
      <c r="P186" s="82">
        <v>42502</v>
      </c>
      <c r="Q186" s="59" t="s">
        <v>58</v>
      </c>
    </row>
    <row r="187" spans="1:17" x14ac:dyDescent="0.25">
      <c r="A187" s="59" t="s">
        <v>85</v>
      </c>
      <c r="B187" s="59" t="s">
        <v>47</v>
      </c>
      <c r="C187" s="59" t="s">
        <v>48</v>
      </c>
      <c r="D187" s="59" t="s">
        <v>49</v>
      </c>
      <c r="E187" s="59" t="s">
        <v>50</v>
      </c>
      <c r="F187" s="59" t="s">
        <v>250</v>
      </c>
      <c r="G187" s="59" t="s">
        <v>100</v>
      </c>
      <c r="H187" s="59" t="s">
        <v>50</v>
      </c>
      <c r="I187" s="59" t="s">
        <v>50</v>
      </c>
      <c r="J187" s="59" t="s">
        <v>50</v>
      </c>
      <c r="K187" s="59" t="s">
        <v>62</v>
      </c>
      <c r="L187" s="63">
        <v>401.99</v>
      </c>
      <c r="M187" s="59" t="s">
        <v>55</v>
      </c>
      <c r="N187" s="59" t="s">
        <v>56</v>
      </c>
      <c r="O187" s="59" t="s">
        <v>260</v>
      </c>
      <c r="P187" s="82">
        <v>42473</v>
      </c>
      <c r="Q187" s="59" t="s">
        <v>58</v>
      </c>
    </row>
    <row r="188" spans="1:17" x14ac:dyDescent="0.25">
      <c r="A188" s="59" t="s">
        <v>59</v>
      </c>
      <c r="B188" s="59" t="s">
        <v>47</v>
      </c>
      <c r="C188" s="59" t="s">
        <v>48</v>
      </c>
      <c r="D188" s="59" t="s">
        <v>49</v>
      </c>
      <c r="E188" s="59" t="s">
        <v>50</v>
      </c>
      <c r="F188" s="59" t="s">
        <v>250</v>
      </c>
      <c r="G188" s="59" t="s">
        <v>86</v>
      </c>
      <c r="H188" s="59" t="s">
        <v>49</v>
      </c>
      <c r="I188" s="59" t="s">
        <v>50</v>
      </c>
      <c r="J188" s="59" t="s">
        <v>50</v>
      </c>
      <c r="K188" s="59" t="s">
        <v>54</v>
      </c>
      <c r="L188" s="63">
        <v>270.95999999999998</v>
      </c>
      <c r="M188" s="59" t="s">
        <v>55</v>
      </c>
      <c r="N188" s="59" t="s">
        <v>56</v>
      </c>
      <c r="O188" s="59" t="s">
        <v>261</v>
      </c>
      <c r="P188" s="82">
        <v>42439</v>
      </c>
      <c r="Q188" s="59" t="s">
        <v>58</v>
      </c>
    </row>
    <row r="189" spans="1:17" x14ac:dyDescent="0.25">
      <c r="A189" s="59" t="s">
        <v>46</v>
      </c>
      <c r="B189" s="59" t="s">
        <v>47</v>
      </c>
      <c r="C189" s="59" t="s">
        <v>48</v>
      </c>
      <c r="D189" s="59" t="s">
        <v>49</v>
      </c>
      <c r="E189" s="59" t="s">
        <v>50</v>
      </c>
      <c r="F189" s="59" t="s">
        <v>250</v>
      </c>
      <c r="G189" s="59" t="s">
        <v>100</v>
      </c>
      <c r="H189" s="59" t="s">
        <v>50</v>
      </c>
      <c r="I189" s="59" t="s">
        <v>50</v>
      </c>
      <c r="J189" s="59" t="s">
        <v>50</v>
      </c>
      <c r="K189" s="59" t="s">
        <v>62</v>
      </c>
      <c r="L189" s="63">
        <v>199.96</v>
      </c>
      <c r="M189" s="59" t="s">
        <v>55</v>
      </c>
      <c r="N189" s="59" t="s">
        <v>56</v>
      </c>
      <c r="O189" s="59" t="s">
        <v>262</v>
      </c>
      <c r="P189" s="82">
        <v>42410</v>
      </c>
      <c r="Q189" s="59" t="s">
        <v>58</v>
      </c>
    </row>
    <row r="190" spans="1:17" x14ac:dyDescent="0.25">
      <c r="A190" s="59" t="s">
        <v>46</v>
      </c>
      <c r="B190" s="59" t="s">
        <v>47</v>
      </c>
      <c r="C190" s="59" t="s">
        <v>48</v>
      </c>
      <c r="D190" s="59" t="s">
        <v>49</v>
      </c>
      <c r="E190" s="59" t="s">
        <v>50</v>
      </c>
      <c r="F190" s="59" t="s">
        <v>250</v>
      </c>
      <c r="G190" s="59" t="s">
        <v>86</v>
      </c>
      <c r="H190" s="59" t="s">
        <v>50</v>
      </c>
      <c r="I190" s="59" t="s">
        <v>50</v>
      </c>
      <c r="J190" s="59" t="s">
        <v>50</v>
      </c>
      <c r="K190" s="59" t="s">
        <v>54</v>
      </c>
      <c r="L190" s="63">
        <v>104.53</v>
      </c>
      <c r="M190" s="59" t="s">
        <v>55</v>
      </c>
      <c r="N190" s="59" t="s">
        <v>56</v>
      </c>
      <c r="O190" s="59" t="s">
        <v>263</v>
      </c>
      <c r="P190" s="82">
        <v>42410</v>
      </c>
      <c r="Q190" s="59" t="s">
        <v>58</v>
      </c>
    </row>
    <row r="191" spans="1:17" x14ac:dyDescent="0.25">
      <c r="A191" s="59" t="s">
        <v>167</v>
      </c>
      <c r="B191" s="59" t="s">
        <v>47</v>
      </c>
      <c r="C191" s="59" t="s">
        <v>48</v>
      </c>
      <c r="D191" s="59" t="s">
        <v>49</v>
      </c>
      <c r="E191" s="59" t="s">
        <v>50</v>
      </c>
      <c r="F191" s="59" t="s">
        <v>250</v>
      </c>
      <c r="G191" s="59" t="s">
        <v>264</v>
      </c>
      <c r="H191" s="59" t="s">
        <v>50</v>
      </c>
      <c r="I191" s="59" t="s">
        <v>50</v>
      </c>
      <c r="J191" s="59" t="s">
        <v>50</v>
      </c>
      <c r="K191" s="59" t="s">
        <v>73</v>
      </c>
      <c r="L191" s="63">
        <v>709.29</v>
      </c>
      <c r="M191" s="59" t="s">
        <v>55</v>
      </c>
      <c r="N191" s="59" t="s">
        <v>56</v>
      </c>
      <c r="O191" s="59" t="s">
        <v>265</v>
      </c>
      <c r="P191" s="82">
        <v>42289</v>
      </c>
      <c r="Q191" s="59" t="s">
        <v>58</v>
      </c>
    </row>
    <row r="192" spans="1:17" x14ac:dyDescent="0.25">
      <c r="A192" s="62"/>
      <c r="B192" s="62"/>
      <c r="C192" s="62"/>
      <c r="D192" s="62"/>
      <c r="E192" s="62"/>
      <c r="F192" s="62"/>
      <c r="G192" s="62"/>
      <c r="H192" s="62"/>
      <c r="I192" s="62"/>
      <c r="J192" s="62"/>
      <c r="K192" s="62"/>
      <c r="L192" s="63" t="s">
        <v>266</v>
      </c>
      <c r="M192" s="62"/>
      <c r="N192" s="62"/>
      <c r="O192" s="62"/>
      <c r="P192" s="64"/>
      <c r="Q192" s="62"/>
    </row>
    <row r="193" spans="1:17" x14ac:dyDescent="0.25">
      <c r="A193" s="62"/>
      <c r="B193" s="62"/>
      <c r="C193" s="62"/>
      <c r="D193" s="62"/>
      <c r="E193" s="62"/>
      <c r="F193" s="62"/>
      <c r="G193" s="62"/>
      <c r="H193" s="62"/>
      <c r="I193" s="62"/>
      <c r="J193" s="62"/>
      <c r="K193" s="62"/>
      <c r="L193" s="63" t="s">
        <v>267</v>
      </c>
      <c r="M193" s="62"/>
      <c r="N193" s="62"/>
      <c r="O193" s="62"/>
      <c r="P193" s="64"/>
      <c r="Q193" s="62"/>
    </row>
  </sheetData>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D16" sqref="D16"/>
    </sheetView>
  </sheetViews>
  <sheetFormatPr defaultColWidth="16.85546875" defaultRowHeight="15" outlineLevelRow="3" x14ac:dyDescent="0.25"/>
  <cols>
    <col min="1" max="1" width="9.42578125" style="52" customWidth="1"/>
    <col min="2" max="2" width="10" style="52" bestFit="1" customWidth="1"/>
    <col min="3" max="3" width="35.85546875" style="52" bestFit="1" customWidth="1"/>
    <col min="4" max="4" width="5" style="52" bestFit="1" customWidth="1"/>
    <col min="5" max="5" width="44.85546875" style="52" bestFit="1" customWidth="1"/>
    <col min="6" max="6" width="13.85546875" style="58" customWidth="1"/>
    <col min="7" max="7" width="3.28515625" style="52" customWidth="1"/>
    <col min="8" max="8" width="20.42578125" style="52" bestFit="1" customWidth="1"/>
    <col min="9" max="9" width="10.140625" style="52" bestFit="1" customWidth="1"/>
    <col min="10" max="10" width="18.7109375" style="52" bestFit="1" customWidth="1"/>
    <col min="11" max="16384" width="16.85546875" style="52"/>
  </cols>
  <sheetData>
    <row r="1" spans="1:10" ht="45" x14ac:dyDescent="0.25">
      <c r="A1" s="66" t="s">
        <v>23</v>
      </c>
      <c r="B1" s="66" t="s">
        <v>299</v>
      </c>
      <c r="C1" s="67" t="s">
        <v>300</v>
      </c>
      <c r="D1" s="67" t="s">
        <v>301</v>
      </c>
      <c r="E1" s="67" t="s">
        <v>302</v>
      </c>
      <c r="F1" s="68" t="s">
        <v>303</v>
      </c>
      <c r="G1" s="68"/>
      <c r="H1" s="69" t="s">
        <v>304</v>
      </c>
      <c r="I1" s="70" t="s">
        <v>305</v>
      </c>
      <c r="J1" s="71" t="s">
        <v>306</v>
      </c>
    </row>
    <row r="2" spans="1:10" s="30" customFormat="1" outlineLevel="3" x14ac:dyDescent="0.25">
      <c r="A2" s="45">
        <f>4687</f>
        <v>4687</v>
      </c>
      <c r="B2" s="45">
        <f>VLOOKUP($A2,[2]Sheet1!$A$2:$C$618,3,FALSE)</f>
        <v>658</v>
      </c>
      <c r="C2" s="46" t="s">
        <v>269</v>
      </c>
      <c r="D2" s="45">
        <f>3423</f>
        <v>3423</v>
      </c>
      <c r="E2" s="46" t="s">
        <v>270</v>
      </c>
      <c r="F2" s="53">
        <v>1990888</v>
      </c>
      <c r="G2" s="53"/>
      <c r="H2" s="29" t="str">
        <f>VLOOKUP($D2,[2]Sheet2!$A$6:$C$886,3,FALSE)</f>
        <v>Federal Funds</v>
      </c>
      <c r="I2" s="72">
        <v>1</v>
      </c>
      <c r="J2" s="45" t="s">
        <v>0</v>
      </c>
    </row>
    <row r="3" spans="1:10" s="30" customFormat="1" outlineLevel="3" x14ac:dyDescent="0.25">
      <c r="A3" s="45">
        <f>4687</f>
        <v>4687</v>
      </c>
      <c r="B3" s="45">
        <f>VLOOKUP($A3,[2]Sheet1!$A$2:$C$618,3,FALSE)</f>
        <v>658</v>
      </c>
      <c r="C3" s="46" t="s">
        <v>269</v>
      </c>
      <c r="D3" s="45">
        <f>3581</f>
        <v>3581</v>
      </c>
      <c r="E3" s="46" t="s">
        <v>271</v>
      </c>
      <c r="F3" s="53">
        <v>1347290</v>
      </c>
      <c r="G3" s="53"/>
      <c r="H3" s="29" t="str">
        <f>VLOOKUP($D3,[2]Sheet2!$A$6:$C$886,3,FALSE)</f>
        <v>Federal Funds</v>
      </c>
      <c r="I3" s="73" t="s">
        <v>1</v>
      </c>
      <c r="J3" s="73" t="s">
        <v>1</v>
      </c>
    </row>
    <row r="4" spans="1:10" s="30" customFormat="1" outlineLevel="3" x14ac:dyDescent="0.25">
      <c r="A4" s="45">
        <f>4687</f>
        <v>4687</v>
      </c>
      <c r="B4" s="45">
        <f>VLOOKUP($A4,[2]Sheet1!$A$2:$C$618,3,FALSE)</f>
        <v>658</v>
      </c>
      <c r="C4" s="46" t="s">
        <v>269</v>
      </c>
      <c r="D4" s="45">
        <f>3582</f>
        <v>3582</v>
      </c>
      <c r="E4" s="46" t="s">
        <v>272</v>
      </c>
      <c r="F4" s="53">
        <v>95209</v>
      </c>
      <c r="G4" s="53"/>
      <c r="H4" s="29" t="str">
        <f>VLOOKUP($D4,[2]Sheet2!$A$6:$C$886,3,FALSE)</f>
        <v>Federal Funds</v>
      </c>
      <c r="I4" s="73" t="s">
        <v>1</v>
      </c>
      <c r="J4" s="73" t="s">
        <v>1</v>
      </c>
    </row>
    <row r="5" spans="1:10" s="30" customFormat="1" outlineLevel="3" x14ac:dyDescent="0.25">
      <c r="A5" s="45">
        <f>4687</f>
        <v>4687</v>
      </c>
      <c r="B5" s="45">
        <f>VLOOKUP($A5,[2]Sheet1!$A$2:$C$618,3,FALSE)</f>
        <v>658</v>
      </c>
      <c r="C5" s="46" t="s">
        <v>269</v>
      </c>
      <c r="D5" s="45">
        <f>3583</f>
        <v>3583</v>
      </c>
      <c r="E5" s="46" t="s">
        <v>273</v>
      </c>
      <c r="F5" s="53">
        <v>394735</v>
      </c>
      <c r="G5" s="53"/>
      <c r="H5" s="29" t="str">
        <f>VLOOKUP($D5,[2]Sheet2!$A$6:$C$886,3,FALSE)</f>
        <v>Federal Funds</v>
      </c>
      <c r="I5" s="73" t="s">
        <v>1</v>
      </c>
      <c r="J5" s="73" t="s">
        <v>1</v>
      </c>
    </row>
    <row r="6" spans="1:10" s="30" customFormat="1" outlineLevel="3" x14ac:dyDescent="0.25">
      <c r="A6" s="45">
        <f>4687</f>
        <v>4687</v>
      </c>
      <c r="B6" s="45">
        <f>VLOOKUP($A6,[2]Sheet1!$A$2:$C$618,3,FALSE)</f>
        <v>658</v>
      </c>
      <c r="C6" s="46" t="s">
        <v>269</v>
      </c>
      <c r="D6" s="45">
        <f>3584</f>
        <v>3584</v>
      </c>
      <c r="E6" s="46" t="s">
        <v>274</v>
      </c>
      <c r="F6" s="53">
        <v>427668</v>
      </c>
      <c r="G6" s="53"/>
      <c r="H6" s="29" t="str">
        <f>VLOOKUP($D6,[2]Sheet2!$A$6:$C$886,3,FALSE)</f>
        <v>Federal Funds</v>
      </c>
      <c r="I6" s="73" t="s">
        <v>1</v>
      </c>
      <c r="J6" s="73" t="s">
        <v>1</v>
      </c>
    </row>
    <row r="7" spans="1:10" s="30" customFormat="1" outlineLevel="3" x14ac:dyDescent="0.25">
      <c r="A7" s="45">
        <f>4687</f>
        <v>4687</v>
      </c>
      <c r="B7" s="45">
        <f>VLOOKUP($A7,[2]Sheet1!$A$2:$C$618,3,FALSE)</f>
        <v>658</v>
      </c>
      <c r="C7" s="46" t="s">
        <v>269</v>
      </c>
      <c r="D7" s="45">
        <f>4704</f>
        <v>4704</v>
      </c>
      <c r="E7" s="46" t="s">
        <v>275</v>
      </c>
      <c r="F7" s="53">
        <v>710363</v>
      </c>
      <c r="G7" s="53"/>
      <c r="H7" s="29" t="str">
        <f>VLOOKUP($D7,[2]Sheet2!$A$6:$C$886,3,FALSE)</f>
        <v>Inter-Agency Transfer</v>
      </c>
      <c r="I7" s="73" t="s">
        <v>1</v>
      </c>
      <c r="J7" s="73" t="s">
        <v>1</v>
      </c>
    </row>
    <row r="8" spans="1:10" s="30" customFormat="1" outlineLevel="2" x14ac:dyDescent="0.25">
      <c r="A8" s="2" t="s">
        <v>276</v>
      </c>
      <c r="B8" s="54"/>
      <c r="C8" s="52"/>
      <c r="D8" s="54"/>
      <c r="E8" s="52"/>
      <c r="F8" s="74">
        <f>SUBTOTAL(9,F2:F7)</f>
        <v>4966153</v>
      </c>
      <c r="G8" s="55"/>
      <c r="H8" s="27"/>
      <c r="I8" s="75"/>
      <c r="J8" s="54"/>
    </row>
    <row r="9" spans="1:10" s="30" customFormat="1" outlineLevel="3" x14ac:dyDescent="0.25">
      <c r="A9" s="42">
        <f>4688</f>
        <v>4688</v>
      </c>
      <c r="B9" s="42">
        <f>VLOOKUP($A9,[2]Sheet1!$A$2:$C$618,3,FALSE)</f>
        <v>658</v>
      </c>
      <c r="C9" s="43" t="s">
        <v>277</v>
      </c>
      <c r="D9" s="42">
        <f>2507</f>
        <v>2507</v>
      </c>
      <c r="E9" s="43" t="s">
        <v>278</v>
      </c>
      <c r="F9" s="56">
        <v>273309</v>
      </c>
      <c r="G9" s="56"/>
      <c r="H9" s="28" t="str">
        <f>VLOOKUP($D9,[2]Sheet2!$A$6:$C$886,3,FALSE)</f>
        <v>Highway Fund</v>
      </c>
      <c r="I9" s="76">
        <f>SUM(F9:F10)/F19</f>
        <v>6.8127628007084828E-2</v>
      </c>
      <c r="J9" s="42" t="s">
        <v>13</v>
      </c>
    </row>
    <row r="10" spans="1:10" s="30" customFormat="1" outlineLevel="3" x14ac:dyDescent="0.25">
      <c r="A10" s="42">
        <f>4688</f>
        <v>4688</v>
      </c>
      <c r="B10" s="42">
        <f>VLOOKUP($A10,[2]Sheet1!$A$2:$C$618,3,FALSE)</f>
        <v>658</v>
      </c>
      <c r="C10" s="43" t="s">
        <v>277</v>
      </c>
      <c r="D10" s="42">
        <f>2510</f>
        <v>2510</v>
      </c>
      <c r="E10" s="43" t="s">
        <v>279</v>
      </c>
      <c r="F10" s="56">
        <v>-22870</v>
      </c>
      <c r="G10" s="56"/>
      <c r="H10" s="28" t="str">
        <f>VLOOKUP($D10,[2]Sheet2!$A$6:$C$886,3,FALSE)</f>
        <v>Reversion</v>
      </c>
      <c r="I10" s="77" t="s">
        <v>1</v>
      </c>
      <c r="J10" s="77" t="s">
        <v>1</v>
      </c>
    </row>
    <row r="11" spans="1:10" s="30" customFormat="1" outlineLevel="3" x14ac:dyDescent="0.25">
      <c r="A11" s="45">
        <f>4688</f>
        <v>4688</v>
      </c>
      <c r="B11" s="45">
        <f>VLOOKUP($A11,[2]Sheet1!$A$2:$C$618,3,FALSE)</f>
        <v>658</v>
      </c>
      <c r="C11" s="46" t="s">
        <v>277</v>
      </c>
      <c r="D11" s="45">
        <f>3434</f>
        <v>3434</v>
      </c>
      <c r="E11" s="46" t="s">
        <v>280</v>
      </c>
      <c r="F11" s="53">
        <v>59337</v>
      </c>
      <c r="G11" s="53"/>
      <c r="H11" s="29" t="str">
        <f>VLOOKUP($D11,[2]Sheet2!$A$6:$C$886,3,FALSE)</f>
        <v>Federal Funds</v>
      </c>
      <c r="I11" s="72">
        <f>SUM(F11:F18)/F19</f>
        <v>0.93187237199291517</v>
      </c>
      <c r="J11" s="45" t="s">
        <v>0</v>
      </c>
    </row>
    <row r="12" spans="1:10" s="30" customFormat="1" outlineLevel="3" x14ac:dyDescent="0.25">
      <c r="A12" s="45">
        <f>4688</f>
        <v>4688</v>
      </c>
      <c r="B12" s="45">
        <f>VLOOKUP($A12,[2]Sheet1!$A$2:$C$618,3,FALSE)</f>
        <v>658</v>
      </c>
      <c r="C12" s="46" t="s">
        <v>277</v>
      </c>
      <c r="D12" s="45">
        <f>4251</f>
        <v>4251</v>
      </c>
      <c r="E12" s="46" t="s">
        <v>281</v>
      </c>
      <c r="F12" s="53">
        <v>10000</v>
      </c>
      <c r="G12" s="53"/>
      <c r="H12" s="29" t="str">
        <f>VLOOKUP($D12,[2]Sheet2!$A$6:$C$886,3,FALSE)</f>
        <v>Other Funds</v>
      </c>
      <c r="I12" s="73" t="s">
        <v>1</v>
      </c>
      <c r="J12" s="73" t="s">
        <v>1</v>
      </c>
    </row>
    <row r="13" spans="1:10" s="30" customFormat="1" outlineLevel="3" x14ac:dyDescent="0.25">
      <c r="A13" s="45">
        <f>4688</f>
        <v>4688</v>
      </c>
      <c r="B13" s="45">
        <f>VLOOKUP($A13,[2]Sheet1!$A$2:$C$618,3,FALSE)</f>
        <v>658</v>
      </c>
      <c r="C13" s="46" t="s">
        <v>277</v>
      </c>
      <c r="D13" s="45">
        <f>4669</f>
        <v>4669</v>
      </c>
      <c r="E13" s="46" t="s">
        <v>282</v>
      </c>
      <c r="F13" s="53">
        <v>548173</v>
      </c>
      <c r="G13" s="53"/>
      <c r="H13" s="29" t="str">
        <f>VLOOKUP($D13,[2]Sheet2!$A$6:$C$886,3,FALSE)</f>
        <v>Inter-Agency Transfer</v>
      </c>
      <c r="I13" s="73" t="s">
        <v>1</v>
      </c>
      <c r="J13" s="73" t="s">
        <v>1</v>
      </c>
    </row>
    <row r="14" spans="1:10" s="30" customFormat="1" outlineLevel="3" x14ac:dyDescent="0.25">
      <c r="A14" s="45">
        <f>4688</f>
        <v>4688</v>
      </c>
      <c r="B14" s="45">
        <f>VLOOKUP($A14,[2]Sheet1!$A$2:$C$618,3,FALSE)</f>
        <v>658</v>
      </c>
      <c r="C14" s="46" t="s">
        <v>277</v>
      </c>
      <c r="D14" s="45">
        <f>4704</f>
        <v>4704</v>
      </c>
      <c r="E14" s="46" t="s">
        <v>283</v>
      </c>
      <c r="F14" s="53">
        <v>2259897</v>
      </c>
      <c r="G14" s="53"/>
      <c r="H14" s="29" t="str">
        <f>VLOOKUP($D14,[2]Sheet2!$A$6:$C$886,3,FALSE)</f>
        <v>Inter-Agency Transfer</v>
      </c>
      <c r="I14" s="73" t="s">
        <v>1</v>
      </c>
      <c r="J14" s="73" t="s">
        <v>1</v>
      </c>
    </row>
    <row r="15" spans="1:10" s="30" customFormat="1" outlineLevel="3" x14ac:dyDescent="0.25">
      <c r="A15" s="45">
        <f>4688</f>
        <v>4688</v>
      </c>
      <c r="B15" s="45">
        <f>VLOOKUP($A15,[2]Sheet1!$A$2:$C$618,3,FALSE)</f>
        <v>658</v>
      </c>
      <c r="C15" s="46" t="s">
        <v>277</v>
      </c>
      <c r="D15" s="45">
        <f>4761</f>
        <v>4761</v>
      </c>
      <c r="E15" s="46" t="s">
        <v>284</v>
      </c>
      <c r="F15" s="53">
        <v>38893</v>
      </c>
      <c r="G15" s="53"/>
      <c r="H15" s="29" t="str">
        <f>VLOOKUP($D15,[2]Sheet2!$A$6:$C$886,3,FALSE)</f>
        <v>Inter-Agency Transfer</v>
      </c>
      <c r="I15" s="73" t="s">
        <v>1</v>
      </c>
      <c r="J15" s="73" t="s">
        <v>1</v>
      </c>
    </row>
    <row r="16" spans="1:10" s="30" customFormat="1" outlineLevel="3" x14ac:dyDescent="0.25">
      <c r="A16" s="45">
        <f>4688</f>
        <v>4688</v>
      </c>
      <c r="B16" s="45">
        <f>VLOOKUP($A16,[2]Sheet1!$A$2:$C$618,3,FALSE)</f>
        <v>658</v>
      </c>
      <c r="C16" s="46" t="s">
        <v>277</v>
      </c>
      <c r="D16" s="45">
        <f>4763</f>
        <v>4763</v>
      </c>
      <c r="E16" s="46" t="s">
        <v>285</v>
      </c>
      <c r="F16" s="53">
        <v>295544</v>
      </c>
      <c r="G16" s="53"/>
      <c r="H16" s="29" t="str">
        <f>VLOOKUP($D16,[2]Sheet2!$A$6:$C$886,3,FALSE)</f>
        <v>Inter-Agency Transfer</v>
      </c>
      <c r="I16" s="73" t="s">
        <v>1</v>
      </c>
      <c r="J16" s="73" t="s">
        <v>1</v>
      </c>
    </row>
    <row r="17" spans="1:10" s="30" customFormat="1" outlineLevel="3" x14ac:dyDescent="0.25">
      <c r="A17" s="45">
        <f>4688</f>
        <v>4688</v>
      </c>
      <c r="B17" s="45">
        <f>VLOOKUP($A17,[2]Sheet1!$A$2:$C$618,3,FALSE)</f>
        <v>658</v>
      </c>
      <c r="C17" s="46" t="s">
        <v>277</v>
      </c>
      <c r="D17" s="45">
        <f>4764</f>
        <v>4764</v>
      </c>
      <c r="E17" s="46" t="s">
        <v>286</v>
      </c>
      <c r="F17" s="53">
        <v>130734</v>
      </c>
      <c r="G17" s="53"/>
      <c r="H17" s="29" t="str">
        <f>VLOOKUP($D17,[2]Sheet2!$A$6:$C$886,3,FALSE)</f>
        <v>Inter-Agency Transfer</v>
      </c>
      <c r="I17" s="73" t="s">
        <v>1</v>
      </c>
      <c r="J17" s="73" t="s">
        <v>1</v>
      </c>
    </row>
    <row r="18" spans="1:10" s="30" customFormat="1" outlineLevel="3" x14ac:dyDescent="0.25">
      <c r="A18" s="45">
        <f>4688</f>
        <v>4688</v>
      </c>
      <c r="B18" s="45">
        <f>VLOOKUP($A18,[2]Sheet1!$A$2:$C$618,3,FALSE)</f>
        <v>658</v>
      </c>
      <c r="C18" s="46" t="s">
        <v>277</v>
      </c>
      <c r="D18" s="45">
        <f>4765</f>
        <v>4765</v>
      </c>
      <c r="E18" s="46" t="s">
        <v>287</v>
      </c>
      <c r="F18" s="53">
        <v>83010</v>
      </c>
      <c r="G18" s="53"/>
      <c r="H18" s="29" t="str">
        <f>VLOOKUP($D18,[2]Sheet2!$A$6:$C$886,3,FALSE)</f>
        <v>Inter-Agency Transfer</v>
      </c>
      <c r="I18" s="73" t="s">
        <v>1</v>
      </c>
      <c r="J18" s="73" t="s">
        <v>1</v>
      </c>
    </row>
    <row r="19" spans="1:10" s="30" customFormat="1" outlineLevel="2" x14ac:dyDescent="0.25">
      <c r="A19" s="2" t="s">
        <v>288</v>
      </c>
      <c r="B19" s="54"/>
      <c r="C19" s="52"/>
      <c r="D19" s="54"/>
      <c r="E19" s="52"/>
      <c r="F19" s="74">
        <f>SUBTOTAL(9,F9:F18)</f>
        <v>3676027</v>
      </c>
      <c r="G19" s="55"/>
      <c r="H19" s="27"/>
      <c r="I19" s="75"/>
      <c r="J19" s="54"/>
    </row>
    <row r="20" spans="1:10" s="30" customFormat="1" outlineLevel="3" x14ac:dyDescent="0.25">
      <c r="A20" s="45">
        <f>4691</f>
        <v>4691</v>
      </c>
      <c r="B20" s="45">
        <f>VLOOKUP($A20,[2]Sheet1!$A$2:$C$618,3,FALSE)</f>
        <v>658</v>
      </c>
      <c r="C20" s="46" t="s">
        <v>289</v>
      </c>
      <c r="D20" s="45">
        <f>2511</f>
        <v>2511</v>
      </c>
      <c r="E20" s="46" t="s">
        <v>290</v>
      </c>
      <c r="F20" s="53">
        <v>307541</v>
      </c>
      <c r="G20" s="53"/>
      <c r="H20" s="29" t="str">
        <f>VLOOKUP($D20,[2]Sheet2!$A$6:$C$886,3,FALSE)</f>
        <v>Balance Forward</v>
      </c>
      <c r="I20" s="72">
        <v>1</v>
      </c>
      <c r="J20" s="45" t="s">
        <v>0</v>
      </c>
    </row>
    <row r="21" spans="1:10" s="30" customFormat="1" outlineLevel="3" x14ac:dyDescent="0.25">
      <c r="A21" s="45">
        <f>4691</f>
        <v>4691</v>
      </c>
      <c r="B21" s="45">
        <f>VLOOKUP($A21,[2]Sheet1!$A$2:$C$618,3,FALSE)</f>
        <v>658</v>
      </c>
      <c r="C21" s="46" t="s">
        <v>289</v>
      </c>
      <c r="D21" s="45">
        <f>2512</f>
        <v>2512</v>
      </c>
      <c r="E21" s="46" t="s">
        <v>291</v>
      </c>
      <c r="F21" s="53">
        <v>-324996</v>
      </c>
      <c r="G21" s="53"/>
      <c r="H21" s="29" t="str">
        <f>VLOOKUP($D21,[2]Sheet2!$A$6:$C$886,3,FALSE)</f>
        <v>Balance Forward</v>
      </c>
      <c r="I21" s="73" t="s">
        <v>1</v>
      </c>
      <c r="J21" s="73" t="s">
        <v>1</v>
      </c>
    </row>
    <row r="22" spans="1:10" s="30" customFormat="1" outlineLevel="3" x14ac:dyDescent="0.25">
      <c r="A22" s="45">
        <f>4691</f>
        <v>4691</v>
      </c>
      <c r="B22" s="45">
        <f>VLOOKUP($A22,[2]Sheet1!$A$2:$C$618,3,FALSE)</f>
        <v>658</v>
      </c>
      <c r="C22" s="46" t="s">
        <v>289</v>
      </c>
      <c r="D22" s="45">
        <f>3700</f>
        <v>3700</v>
      </c>
      <c r="E22" s="46" t="s">
        <v>292</v>
      </c>
      <c r="F22" s="53">
        <v>20313</v>
      </c>
      <c r="G22" s="53"/>
      <c r="H22" s="29" t="str">
        <f>VLOOKUP($D22,[2]Sheet2!$A$6:$C$886,3,FALSE)</f>
        <v>Other Funds</v>
      </c>
      <c r="I22" s="73" t="s">
        <v>1</v>
      </c>
      <c r="J22" s="73" t="s">
        <v>1</v>
      </c>
    </row>
    <row r="23" spans="1:10" s="30" customFormat="1" outlineLevel="3" x14ac:dyDescent="0.25">
      <c r="A23" s="45">
        <f>4691</f>
        <v>4691</v>
      </c>
      <c r="B23" s="45">
        <f>VLOOKUP($A23,[2]Sheet1!$A$2:$C$618,3,FALSE)</f>
        <v>658</v>
      </c>
      <c r="C23" s="46" t="s">
        <v>289</v>
      </c>
      <c r="D23" s="45">
        <f>3774</f>
        <v>3774</v>
      </c>
      <c r="E23" s="46" t="s">
        <v>293</v>
      </c>
      <c r="F23" s="53">
        <v>440764</v>
      </c>
      <c r="G23" s="53"/>
      <c r="H23" s="29" t="str">
        <f>VLOOKUP($D23,[2]Sheet2!$A$6:$C$886,3,FALSE)</f>
        <v>Other Funds</v>
      </c>
      <c r="I23" s="73" t="s">
        <v>1</v>
      </c>
      <c r="J23" s="73" t="s">
        <v>1</v>
      </c>
    </row>
    <row r="24" spans="1:10" s="30" customFormat="1" outlineLevel="3" x14ac:dyDescent="0.25">
      <c r="A24" s="45">
        <f>4691</f>
        <v>4691</v>
      </c>
      <c r="B24" s="45">
        <f>VLOOKUP($A24,[2]Sheet1!$A$2:$C$618,3,FALSE)</f>
        <v>658</v>
      </c>
      <c r="C24" s="46" t="s">
        <v>289</v>
      </c>
      <c r="D24" s="45">
        <f>4252</f>
        <v>4252</v>
      </c>
      <c r="E24" s="46" t="s">
        <v>294</v>
      </c>
      <c r="F24" s="53">
        <v>20858</v>
      </c>
      <c r="G24" s="53"/>
      <c r="H24" s="29" t="str">
        <f>VLOOKUP($D24,[2]Sheet2!$A$6:$C$886,3,FALSE)</f>
        <v>Other Funds</v>
      </c>
      <c r="I24" s="73" t="s">
        <v>1</v>
      </c>
      <c r="J24" s="73" t="s">
        <v>1</v>
      </c>
    </row>
    <row r="25" spans="1:10" s="30" customFormat="1" outlineLevel="3" x14ac:dyDescent="0.25">
      <c r="A25" s="45">
        <f>4691</f>
        <v>4691</v>
      </c>
      <c r="B25" s="45">
        <f>VLOOKUP($A25,[2]Sheet1!$A$2:$C$618,3,FALSE)</f>
        <v>658</v>
      </c>
      <c r="C25" s="46" t="s">
        <v>289</v>
      </c>
      <c r="D25" s="45">
        <f>4326</f>
        <v>4326</v>
      </c>
      <c r="E25" s="46" t="s">
        <v>295</v>
      </c>
      <c r="F25" s="53">
        <v>1780</v>
      </c>
      <c r="G25" s="53"/>
      <c r="H25" s="29" t="str">
        <f>VLOOKUP($D25,[2]Sheet2!$A$6:$C$886,3,FALSE)</f>
        <v>Other Funds</v>
      </c>
      <c r="I25" s="73" t="s">
        <v>1</v>
      </c>
      <c r="J25" s="73" t="s">
        <v>1</v>
      </c>
    </row>
    <row r="26" spans="1:10" s="30" customFormat="1" outlineLevel="3" x14ac:dyDescent="0.25">
      <c r="A26" s="45">
        <f>4691</f>
        <v>4691</v>
      </c>
      <c r="B26" s="45">
        <f>VLOOKUP($A26,[2]Sheet1!$A$2:$C$618,3,FALSE)</f>
        <v>658</v>
      </c>
      <c r="C26" s="46" t="s">
        <v>289</v>
      </c>
      <c r="D26" s="45">
        <f>4760</f>
        <v>4760</v>
      </c>
      <c r="E26" s="46" t="s">
        <v>296</v>
      </c>
      <c r="F26" s="53">
        <v>8359</v>
      </c>
      <c r="G26" s="53"/>
      <c r="H26" s="29" t="str">
        <f>VLOOKUP($D26,[2]Sheet2!$A$6:$C$886,3,FALSE)</f>
        <v>Inter-Agency Transfer</v>
      </c>
      <c r="I26" s="73" t="s">
        <v>1</v>
      </c>
      <c r="J26" s="73" t="s">
        <v>1</v>
      </c>
    </row>
    <row r="27" spans="1:10" s="30" customFormat="1" outlineLevel="2" x14ac:dyDescent="0.25">
      <c r="A27" s="2" t="s">
        <v>297</v>
      </c>
      <c r="B27" s="54"/>
      <c r="C27" s="52"/>
      <c r="D27" s="54"/>
      <c r="E27" s="52"/>
      <c r="F27" s="74">
        <f>SUBTOTAL(9,F20:F26)</f>
        <v>474619</v>
      </c>
      <c r="G27" s="55"/>
      <c r="H27" s="27"/>
      <c r="I27" s="75"/>
      <c r="J27" s="54"/>
    </row>
    <row r="28" spans="1:10" s="30" customFormat="1" outlineLevel="1" x14ac:dyDescent="0.25">
      <c r="A28" s="54"/>
      <c r="B28" s="78" t="s">
        <v>298</v>
      </c>
      <c r="C28" s="52"/>
      <c r="D28" s="54"/>
      <c r="E28" s="52"/>
      <c r="F28" s="57">
        <f>SUBTOTAL(9,F2:F26)</f>
        <v>9116799</v>
      </c>
      <c r="G28" s="55"/>
      <c r="H28" s="27"/>
      <c r="I28" s="75"/>
      <c r="J28"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2017-02-21T20:33:49Z</dcterms:modified>
</cp:coreProperties>
</file>